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lessandra\Documents\didattica\Demografia\compiti esami\Appello 11_01_2021\"/>
    </mc:Choice>
  </mc:AlternateContent>
  <xr:revisionPtr revIDLastSave="0" documentId="13_ncr:1_{1C42F650-690F-4DB2-9B03-F948B33A0CE8}" xr6:coauthVersionLast="46" xr6:coauthVersionMax="46" xr10:uidLastSave="{00000000-0000-0000-0000-000000000000}"/>
  <bookViews>
    <workbookView xWindow="-1065" yWindow="1785" windowWidth="22860" windowHeight="12885" activeTab="2" xr2:uid="{B305C194-D56B-41FA-ABDF-7DE26FA8FDE2}"/>
  </bookViews>
  <sheets>
    <sheet name="Es 1" sheetId="1" r:id="rId1"/>
    <sheet name="Lexis" sheetId="2" r:id="rId2"/>
    <sheet name="Es 2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3" l="1"/>
  <c r="F32" i="1"/>
  <c r="Y16" i="3"/>
  <c r="P16" i="3" l="1"/>
  <c r="P14" i="3"/>
  <c r="R4" i="3" l="1"/>
  <c r="H10" i="3"/>
  <c r="H8" i="3" l="1"/>
  <c r="S4" i="3" s="1"/>
  <c r="H17" i="1"/>
  <c r="M12" i="3"/>
  <c r="P4" i="3"/>
  <c r="O4" i="3"/>
  <c r="E32" i="1"/>
  <c r="C33" i="1" s="1"/>
  <c r="E16" i="1"/>
  <c r="C17" i="1" s="1"/>
  <c r="Z37" i="2"/>
  <c r="Z36" i="2"/>
  <c r="Z35" i="2"/>
  <c r="Z34" i="2"/>
  <c r="Z33" i="2"/>
  <c r="Z32" i="2"/>
  <c r="Y32" i="2"/>
  <c r="W33" i="2" s="1"/>
  <c r="F17" i="1"/>
  <c r="F18" i="1"/>
  <c r="F19" i="1"/>
  <c r="F20" i="1"/>
  <c r="F21" i="1"/>
  <c r="F16" i="1"/>
  <c r="H18" i="1" l="1"/>
  <c r="E17" i="1"/>
  <c r="C18" i="1" s="1"/>
  <c r="H19" i="1" s="1"/>
  <c r="E33" i="1"/>
  <c r="C34" i="1"/>
  <c r="F33" i="1"/>
  <c r="P12" i="3"/>
  <c r="Y33" i="2"/>
  <c r="W34" i="2"/>
  <c r="F38" i="2"/>
  <c r="I38" i="2" s="1"/>
  <c r="L38" i="2" s="1"/>
  <c r="O38" i="2" s="1"/>
  <c r="R38" i="2" s="1"/>
  <c r="A30" i="2"/>
  <c r="A23" i="2" s="1"/>
  <c r="A16" i="2" s="1"/>
  <c r="A9" i="2" s="1"/>
  <c r="A2" i="2" s="1"/>
  <c r="E34" i="1" l="1"/>
  <c r="C35" i="1" s="1"/>
  <c r="Y34" i="2"/>
  <c r="W35" i="2"/>
  <c r="E18" i="1"/>
  <c r="C19" i="1" s="1"/>
  <c r="H20" i="1" l="1"/>
  <c r="E35" i="1"/>
  <c r="C36" i="1" s="1"/>
  <c r="F34" i="1"/>
  <c r="Y35" i="2"/>
  <c r="W36" i="2" s="1"/>
  <c r="E19" i="1"/>
  <c r="C20" i="1" s="1"/>
  <c r="H21" i="1" s="1"/>
  <c r="E36" i="1" l="1"/>
  <c r="C37" i="1" s="1"/>
  <c r="F35" i="1"/>
  <c r="Y36" i="2"/>
  <c r="W37" i="2" s="1"/>
  <c r="E20" i="1"/>
  <c r="C21" i="1"/>
  <c r="E37" i="1" l="1"/>
  <c r="F37" i="1"/>
  <c r="G37" i="1" s="1"/>
  <c r="H37" i="1" s="1"/>
  <c r="F36" i="1"/>
  <c r="G35" i="1"/>
  <c r="H35" i="1" s="1"/>
  <c r="G36" i="1" l="1"/>
  <c r="H36" i="1" s="1"/>
  <c r="G34" i="1"/>
  <c r="H34" i="1" s="1"/>
  <c r="G33" i="1"/>
  <c r="H33" i="1" s="1"/>
  <c r="G32" i="1"/>
  <c r="H32" i="1" s="1"/>
  <c r="K40" i="1" s="1"/>
</calcChain>
</file>

<file path=xl/sharedStrings.xml><?xml version="1.0" encoding="utf-8"?>
<sst xmlns="http://schemas.openxmlformats.org/spreadsheetml/2006/main" count="100" uniqueCount="75">
  <si>
    <t>Es.1 -</t>
  </si>
  <si>
    <t xml:space="preserve">   PROVA SCRITTA DI DEMOGRAFIA</t>
  </si>
  <si>
    <t>NOME E COGNOME</t>
  </si>
  <si>
    <t>MATRICOLA</t>
  </si>
  <si>
    <t>X</t>
  </si>
  <si>
    <r>
      <t>p</t>
    </r>
    <r>
      <rPr>
        <vertAlign val="subscript"/>
        <sz val="14"/>
        <color theme="1"/>
        <rFont val="Calibri"/>
        <family val="2"/>
        <scheme val="minor"/>
      </rPr>
      <t>x</t>
    </r>
  </si>
  <si>
    <r>
      <t>P</t>
    </r>
    <r>
      <rPr>
        <vertAlign val="subscript"/>
        <sz val="14"/>
        <color theme="1"/>
        <rFont val="Calibri"/>
        <family val="2"/>
        <scheme val="minor"/>
      </rPr>
      <t>x°</t>
    </r>
  </si>
  <si>
    <t>Si chiede:</t>
  </si>
  <si>
    <t xml:space="preserve">a) Completare la colonna Px° </t>
  </si>
  <si>
    <t>lx</t>
  </si>
  <si>
    <t>qx</t>
  </si>
  <si>
    <t>dx</t>
  </si>
  <si>
    <t>Lx</t>
  </si>
  <si>
    <t>Tx</t>
  </si>
  <si>
    <t>ex</t>
  </si>
  <si>
    <r>
      <t>Di una generazione di 15.000 topi nati nel 2015 conosciamo le probabilità di sopravvivenza p</t>
    </r>
    <r>
      <rPr>
        <vertAlign val="subscript"/>
        <sz val="14"/>
        <color theme="1"/>
        <rFont val="Calibri"/>
        <family val="2"/>
        <scheme val="minor"/>
      </rPr>
      <t>x</t>
    </r>
    <r>
      <rPr>
        <sz val="14"/>
        <color theme="1"/>
        <rFont val="Calibri"/>
        <family val="2"/>
        <scheme val="minor"/>
      </rPr>
      <t>:</t>
    </r>
  </si>
  <si>
    <t>(si può usare Foglio 2 - Lexis)</t>
  </si>
  <si>
    <t>d) Qual è la vita media dei topi?</t>
  </si>
  <si>
    <t>c) Utilizzando correttamente i dati forniti, compilare la seguente Tavola di mortalità:</t>
  </si>
  <si>
    <t xml:space="preserve">b) Riportare i dati sul diagramma di Lexis </t>
  </si>
  <si>
    <t xml:space="preserve">Es.3  </t>
  </si>
  <si>
    <t>Utilizzando i dati del "Bilancio Demografico e popolazione residente al 31 dicembre", sito demo.istat.it , per la regione Liguria degli anni 2015 e 2016</t>
  </si>
  <si>
    <t>a)</t>
  </si>
  <si>
    <t>Scrivere l'equazione della popolazione del biennio 1.1.2015-31.12.2016 per la regione Liguria</t>
  </si>
  <si>
    <t xml:space="preserve">b) </t>
  </si>
  <si>
    <t>E' verificata?</t>
  </si>
  <si>
    <t>c)</t>
  </si>
  <si>
    <t>Calcolare il Saldo Naturale del biennio</t>
  </si>
  <si>
    <t>d)</t>
  </si>
  <si>
    <t xml:space="preserve">Calcolare il Saldo Migratorio del biennio </t>
  </si>
  <si>
    <t>e)</t>
  </si>
  <si>
    <t>Calcolare il Tasso di Natalità del biennio</t>
  </si>
  <si>
    <t>f)</t>
  </si>
  <si>
    <t>Calcolare il Tasso di Mortalità medio annuo</t>
  </si>
  <si>
    <t>g)</t>
  </si>
  <si>
    <t>Calcolare un opportuno tasso di incremento della popolazione della Liguria tra il 1.1.2015 e il 31.12.2016</t>
  </si>
  <si>
    <t>h)</t>
  </si>
  <si>
    <t>Prevedere la popolazione delle Liguria al 1.1.2020 nell'ipotesi che il tasso di incremento calcolato in g) sia rimasto costante</t>
  </si>
  <si>
    <t>i)</t>
  </si>
  <si>
    <t xml:space="preserve">un topo a 0 anni può aspettarsi di vivere </t>
  </si>
  <si>
    <t>anni</t>
  </si>
  <si>
    <t>Maschi</t>
  </si>
  <si>
    <t>Femmine</t>
  </si>
  <si>
    <t>Totale</t>
  </si>
  <si>
    <t>Popolazione al 1° gennaio</t>
  </si>
  <si>
    <t>Nati</t>
  </si>
  <si>
    <t>Morti</t>
  </si>
  <si>
    <t>Saldo naturale</t>
  </si>
  <si>
    <t>Iscritti da altri comuni</t>
  </si>
  <si>
    <t>Iscritti dall'estero</t>
  </si>
  <si>
    <t>Altri iscritti</t>
  </si>
  <si>
    <t>Cancellati per altri comuni</t>
  </si>
  <si>
    <t>Cancellati per l'estero</t>
  </si>
  <si>
    <t>Altri cancellati</t>
  </si>
  <si>
    <t>Saldo migratorio e per altri motivi</t>
  </si>
  <si>
    <t>Popolazione residente in famiglia</t>
  </si>
  <si>
    <t>Popolazione residente in convivenza</t>
  </si>
  <si>
    <t>Unità in più/meno dovute a variazioni territoriali</t>
  </si>
  <si>
    <t>Popolazione al 31 dicembre</t>
  </si>
  <si>
    <t>liguria</t>
  </si>
  <si>
    <t>liguria 2016</t>
  </si>
  <si>
    <t>si l'equazione è verificata si veda cella P4</t>
  </si>
  <si>
    <t>popolazione media</t>
  </si>
  <si>
    <t>Qn</t>
  </si>
  <si>
    <t>Qm</t>
  </si>
  <si>
    <t>r</t>
  </si>
  <si>
    <r>
      <t>P</t>
    </r>
    <r>
      <rPr>
        <vertAlign val="subscript"/>
        <sz val="14"/>
        <color theme="1"/>
        <rFont val="Calibri"/>
        <family val="2"/>
        <scheme val="minor"/>
      </rPr>
      <t>1.1.2020</t>
    </r>
  </si>
  <si>
    <t>st</t>
  </si>
  <si>
    <t xml:space="preserve">il dato rilevato dall'Istat è più basso rispetto a quello calcolato con il tasso di incremento continuo r (relativo al biennio 2015-2016). Ciò significa che la popolazione è cresciuta più lentamente. Facendo un confronto poi, con la popolazione a fine biennio, si nota che la popolazione sia fortemente diminuita. </t>
  </si>
  <si>
    <t>oppure</t>
  </si>
  <si>
    <t>Px</t>
  </si>
  <si>
    <t>ma andava bene anche quello aritmetico o gemetrico</t>
  </si>
  <si>
    <r>
      <t>Non è necessario per L</t>
    </r>
    <r>
      <rPr>
        <vertAlign val="subscript"/>
        <sz val="14"/>
        <color rgb="FFFF0000"/>
        <rFont val="Calibri"/>
        <family val="2"/>
        <scheme val="minor"/>
      </rPr>
      <t>0</t>
    </r>
    <r>
      <rPr>
        <sz val="14"/>
        <color rgb="FFFF0000"/>
        <rFont val="Calibri"/>
        <family val="2"/>
        <scheme val="minor"/>
      </rPr>
      <t xml:space="preserve"> cambiare la formula con l</t>
    </r>
    <r>
      <rPr>
        <vertAlign val="subscript"/>
        <sz val="14"/>
        <color rgb="FFFF0000"/>
        <rFont val="Calibri"/>
        <family val="2"/>
        <scheme val="minor"/>
      </rPr>
      <t>0</t>
    </r>
    <r>
      <rPr>
        <sz val="14"/>
        <color rgb="FFFF0000"/>
        <rFont val="Calibri"/>
        <family val="2"/>
        <scheme val="minor"/>
      </rPr>
      <t>-0,90*d</t>
    </r>
    <r>
      <rPr>
        <vertAlign val="subscript"/>
        <sz val="14"/>
        <color rgb="FFFF0000"/>
        <rFont val="Calibri"/>
        <family val="2"/>
        <scheme val="minor"/>
      </rPr>
      <t>0</t>
    </r>
    <r>
      <rPr>
        <sz val="14"/>
        <color rgb="FFFF0000"/>
        <rFont val="Calibri"/>
        <family val="2"/>
        <scheme val="minor"/>
      </rPr>
      <t>, perché sono topi. Ma ovviamente BENE chi lo ha fatto!</t>
    </r>
  </si>
  <si>
    <t>Verificare lo scostamento del calcolo in h) con il dato della popolazione residente rilevato da Istat</t>
  </si>
  <si>
    <t>APPELLO 11 GENNAIO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</si>
</sst>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[Red]\-0\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9C5700"/>
      <name val="Calibri"/>
      <family val="2"/>
      <scheme val="minor"/>
    </font>
    <font>
      <vertAlign val="subscript"/>
      <sz val="14"/>
      <color rgb="FFFF0000"/>
      <name val="Calibri"/>
      <family val="2"/>
      <scheme val="minor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EB9C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3" borderId="0" applyNumberFormat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0" xfId="0" applyNumberFormat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5" fillId="0" borderId="6" xfId="0" applyNumberFormat="1" applyFont="1" applyBorder="1"/>
    <xf numFmtId="164" fontId="0" fillId="0" borderId="0" xfId="0" applyNumberFormat="1" applyAlignment="1">
      <alignment horizontal="center" vertical="center"/>
    </xf>
    <xf numFmtId="164" fontId="0" fillId="0" borderId="5" xfId="0" applyNumberFormat="1" applyBorder="1" applyAlignment="1">
      <alignment horizontal="left"/>
    </xf>
    <xf numFmtId="164" fontId="0" fillId="0" borderId="5" xfId="0" applyNumberFormat="1" applyBorder="1" applyAlignment="1">
      <alignment horizontal="center" vertical="center"/>
    </xf>
    <xf numFmtId="164" fontId="7" fillId="0" borderId="4" xfId="0" applyNumberFormat="1" applyFont="1" applyBorder="1" applyAlignment="1">
      <alignment vertical="center" textRotation="255"/>
    </xf>
    <xf numFmtId="0" fontId="5" fillId="0" borderId="0" xfId="0" applyFont="1" applyAlignment="1">
      <alignment horizontal="right"/>
    </xf>
    <xf numFmtId="1" fontId="0" fillId="0" borderId="0" xfId="0" applyNumberFormat="1" applyAlignment="1">
      <alignment horizontal="center" vertical="center"/>
    </xf>
    <xf numFmtId="164" fontId="7" fillId="0" borderId="1" xfId="0" applyNumberFormat="1" applyFont="1" applyBorder="1" applyAlignment="1">
      <alignment horizontal="left" vertical="center" textRotation="255"/>
    </xf>
    <xf numFmtId="164" fontId="7" fillId="0" borderId="4" xfId="0" applyNumberFormat="1" applyFont="1" applyBorder="1" applyAlignment="1">
      <alignment horizontal="left" vertical="center" textRotation="255"/>
    </xf>
    <xf numFmtId="164" fontId="6" fillId="0" borderId="1" xfId="0" applyNumberFormat="1" applyFont="1" applyBorder="1" applyAlignment="1">
      <alignment horizontal="left" vertical="center" textRotation="255" wrapText="1"/>
    </xf>
    <xf numFmtId="164" fontId="6" fillId="0" borderId="4" xfId="0" applyNumberFormat="1" applyFont="1" applyBorder="1" applyAlignment="1">
      <alignment horizontal="left" vertical="center" textRotation="255" wrapText="1"/>
    </xf>
    <xf numFmtId="164" fontId="0" fillId="0" borderId="0" xfId="0" applyNumberFormat="1" applyAlignment="1">
      <alignment horizontal="center"/>
    </xf>
    <xf numFmtId="164" fontId="0" fillId="0" borderId="5" xfId="0" applyNumberForma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165" fontId="3" fillId="0" borderId="0" xfId="0" applyNumberFormat="1" applyFont="1"/>
    <xf numFmtId="164" fontId="11" fillId="0" borderId="4" xfId="0" applyNumberFormat="1" applyFont="1" applyBorder="1" applyAlignment="1">
      <alignment horizontal="left" vertical="center" textRotation="255"/>
    </xf>
    <xf numFmtId="164" fontId="10" fillId="0" borderId="5" xfId="0" applyNumberFormat="1" applyFont="1" applyBorder="1"/>
    <xf numFmtId="164" fontId="10" fillId="0" borderId="4" xfId="0" applyNumberFormat="1" applyFont="1" applyBorder="1"/>
    <xf numFmtId="165" fontId="10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/>
    </xf>
    <xf numFmtId="164" fontId="13" fillId="0" borderId="4" xfId="0" applyNumberFormat="1" applyFont="1" applyBorder="1" applyAlignment="1">
      <alignment vertical="center" textRotation="255" wrapText="1"/>
    </xf>
    <xf numFmtId="0" fontId="14" fillId="3" borderId="0" xfId="1"/>
    <xf numFmtId="0" fontId="16" fillId="2" borderId="0" xfId="0" applyFont="1" applyFill="1" applyAlignment="1">
      <alignment horizontal="right" vertical="center" wrapText="1"/>
    </xf>
  </cellXfs>
  <cellStyles count="2">
    <cellStyle name="Neutrale" xfId="1" builtinId="2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2722</xdr:colOff>
      <xdr:row>2</xdr:row>
      <xdr:rowOff>2721</xdr:rowOff>
    </xdr:from>
    <xdr:to>
      <xdr:col>4</xdr:col>
      <xdr:colOff>2721</xdr:colOff>
      <xdr:row>9</xdr:row>
      <xdr:rowOff>2721</xdr:rowOff>
    </xdr:to>
    <xdr:cxnSp macro="">
      <xdr:nvCxnSpPr>
        <xdr:cNvPr id="2" name="Connettore diritto 1">
          <a:extLst>
            <a:ext uri="{FF2B5EF4-FFF2-40B4-BE49-F238E27FC236}">
              <a16:creationId xmlns:a16="http://schemas.microsoft.com/office/drawing/2014/main" id="{547D9DB1-9040-4318-9AAC-AED2197F4F81}"/>
            </a:ext>
          </a:extLst>
        </xdr:cNvPr>
        <xdr:cNvCxnSpPr/>
      </xdr:nvCxnSpPr>
      <xdr:spPr>
        <a:xfrm flipV="1">
          <a:off x="469447" y="40277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2722</xdr:colOff>
      <xdr:row>9</xdr:row>
      <xdr:rowOff>2721</xdr:rowOff>
    </xdr:from>
    <xdr:to>
      <xdr:col>4</xdr:col>
      <xdr:colOff>2721</xdr:colOff>
      <xdr:row>16</xdr:row>
      <xdr:rowOff>2721</xdr:rowOff>
    </xdr:to>
    <xdr:cxnSp macro="">
      <xdr:nvCxnSpPr>
        <xdr:cNvPr id="3" name="Connettore diritto 2">
          <a:extLst>
            <a:ext uri="{FF2B5EF4-FFF2-40B4-BE49-F238E27FC236}">
              <a16:creationId xmlns:a16="http://schemas.microsoft.com/office/drawing/2014/main" id="{C35DA9B1-0408-44FA-B149-CC5762A9C454}"/>
            </a:ext>
          </a:extLst>
        </xdr:cNvPr>
        <xdr:cNvCxnSpPr/>
      </xdr:nvCxnSpPr>
      <xdr:spPr>
        <a:xfrm flipV="1">
          <a:off x="469447" y="1802946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2722</xdr:colOff>
      <xdr:row>16</xdr:row>
      <xdr:rowOff>2721</xdr:rowOff>
    </xdr:from>
    <xdr:to>
      <xdr:col>4</xdr:col>
      <xdr:colOff>2721</xdr:colOff>
      <xdr:row>23</xdr:row>
      <xdr:rowOff>2721</xdr:rowOff>
    </xdr:to>
    <xdr:cxnSp macro="">
      <xdr:nvCxnSpPr>
        <xdr:cNvPr id="4" name="Connettore diritto 3">
          <a:extLst>
            <a:ext uri="{FF2B5EF4-FFF2-40B4-BE49-F238E27FC236}">
              <a16:creationId xmlns:a16="http://schemas.microsoft.com/office/drawing/2014/main" id="{809A3258-732E-44CC-BB10-3076C9275F90}"/>
            </a:ext>
          </a:extLst>
        </xdr:cNvPr>
        <xdr:cNvCxnSpPr/>
      </xdr:nvCxnSpPr>
      <xdr:spPr>
        <a:xfrm flipV="1">
          <a:off x="469447" y="320312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2722</xdr:colOff>
      <xdr:row>23</xdr:row>
      <xdr:rowOff>2721</xdr:rowOff>
    </xdr:from>
    <xdr:to>
      <xdr:col>4</xdr:col>
      <xdr:colOff>2721</xdr:colOff>
      <xdr:row>30</xdr:row>
      <xdr:rowOff>2721</xdr:rowOff>
    </xdr:to>
    <xdr:cxnSp macro="">
      <xdr:nvCxnSpPr>
        <xdr:cNvPr id="5" name="Connettore diritto 4">
          <a:extLst>
            <a:ext uri="{FF2B5EF4-FFF2-40B4-BE49-F238E27FC236}">
              <a16:creationId xmlns:a16="http://schemas.microsoft.com/office/drawing/2014/main" id="{49741B97-F0DD-4B36-952D-89297596A597}"/>
            </a:ext>
          </a:extLst>
        </xdr:cNvPr>
        <xdr:cNvCxnSpPr/>
      </xdr:nvCxnSpPr>
      <xdr:spPr>
        <a:xfrm flipV="1">
          <a:off x="469447" y="4603296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2722</xdr:colOff>
      <xdr:row>30</xdr:row>
      <xdr:rowOff>2721</xdr:rowOff>
    </xdr:from>
    <xdr:to>
      <xdr:col>4</xdr:col>
      <xdr:colOff>2721</xdr:colOff>
      <xdr:row>37</xdr:row>
      <xdr:rowOff>2721</xdr:rowOff>
    </xdr:to>
    <xdr:cxnSp macro="">
      <xdr:nvCxnSpPr>
        <xdr:cNvPr id="6" name="Connettore diritto 5">
          <a:extLst>
            <a:ext uri="{FF2B5EF4-FFF2-40B4-BE49-F238E27FC236}">
              <a16:creationId xmlns:a16="http://schemas.microsoft.com/office/drawing/2014/main" id="{DE6A892A-D11D-448B-BDB4-DB70690E7251}"/>
            </a:ext>
          </a:extLst>
        </xdr:cNvPr>
        <xdr:cNvCxnSpPr/>
      </xdr:nvCxnSpPr>
      <xdr:spPr>
        <a:xfrm flipV="1">
          <a:off x="469447" y="600347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2722</xdr:colOff>
      <xdr:row>2</xdr:row>
      <xdr:rowOff>2721</xdr:rowOff>
    </xdr:from>
    <xdr:to>
      <xdr:col>7</xdr:col>
      <xdr:colOff>2721</xdr:colOff>
      <xdr:row>9</xdr:row>
      <xdr:rowOff>2721</xdr:rowOff>
    </xdr:to>
    <xdr:cxnSp macro="">
      <xdr:nvCxnSpPr>
        <xdr:cNvPr id="7" name="Connettore diritto 6">
          <a:extLst>
            <a:ext uri="{FF2B5EF4-FFF2-40B4-BE49-F238E27FC236}">
              <a16:creationId xmlns:a16="http://schemas.microsoft.com/office/drawing/2014/main" id="{EB7D75C4-29ED-4B86-B335-D94B00381902}"/>
            </a:ext>
          </a:extLst>
        </xdr:cNvPr>
        <xdr:cNvCxnSpPr/>
      </xdr:nvCxnSpPr>
      <xdr:spPr>
        <a:xfrm flipV="1">
          <a:off x="1869622" y="40277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2722</xdr:colOff>
      <xdr:row>9</xdr:row>
      <xdr:rowOff>2721</xdr:rowOff>
    </xdr:from>
    <xdr:to>
      <xdr:col>7</xdr:col>
      <xdr:colOff>2721</xdr:colOff>
      <xdr:row>16</xdr:row>
      <xdr:rowOff>2721</xdr:rowOff>
    </xdr:to>
    <xdr:cxnSp macro="">
      <xdr:nvCxnSpPr>
        <xdr:cNvPr id="8" name="Connettore diritto 7">
          <a:extLst>
            <a:ext uri="{FF2B5EF4-FFF2-40B4-BE49-F238E27FC236}">
              <a16:creationId xmlns:a16="http://schemas.microsoft.com/office/drawing/2014/main" id="{2B68BFC8-5D49-4C5D-B5C6-27E032C40A01}"/>
            </a:ext>
          </a:extLst>
        </xdr:cNvPr>
        <xdr:cNvCxnSpPr/>
      </xdr:nvCxnSpPr>
      <xdr:spPr>
        <a:xfrm flipV="1">
          <a:off x="1869622" y="1802946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2722</xdr:colOff>
      <xdr:row>16</xdr:row>
      <xdr:rowOff>2721</xdr:rowOff>
    </xdr:from>
    <xdr:to>
      <xdr:col>7</xdr:col>
      <xdr:colOff>2721</xdr:colOff>
      <xdr:row>23</xdr:row>
      <xdr:rowOff>2721</xdr:rowOff>
    </xdr:to>
    <xdr:cxnSp macro="">
      <xdr:nvCxnSpPr>
        <xdr:cNvPr id="9" name="Connettore diritto 8">
          <a:extLst>
            <a:ext uri="{FF2B5EF4-FFF2-40B4-BE49-F238E27FC236}">
              <a16:creationId xmlns:a16="http://schemas.microsoft.com/office/drawing/2014/main" id="{D0771A79-AEDC-4D07-A350-D1748D9ABC30}"/>
            </a:ext>
          </a:extLst>
        </xdr:cNvPr>
        <xdr:cNvCxnSpPr/>
      </xdr:nvCxnSpPr>
      <xdr:spPr>
        <a:xfrm flipV="1">
          <a:off x="1869622" y="320312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2722</xdr:colOff>
      <xdr:row>23</xdr:row>
      <xdr:rowOff>2721</xdr:rowOff>
    </xdr:from>
    <xdr:to>
      <xdr:col>7</xdr:col>
      <xdr:colOff>2721</xdr:colOff>
      <xdr:row>30</xdr:row>
      <xdr:rowOff>2721</xdr:rowOff>
    </xdr:to>
    <xdr:cxnSp macro="">
      <xdr:nvCxnSpPr>
        <xdr:cNvPr id="10" name="Connettore diritto 9">
          <a:extLst>
            <a:ext uri="{FF2B5EF4-FFF2-40B4-BE49-F238E27FC236}">
              <a16:creationId xmlns:a16="http://schemas.microsoft.com/office/drawing/2014/main" id="{CF71DF16-3A46-4A4F-B942-30CE6CE7B695}"/>
            </a:ext>
          </a:extLst>
        </xdr:cNvPr>
        <xdr:cNvCxnSpPr/>
      </xdr:nvCxnSpPr>
      <xdr:spPr>
        <a:xfrm flipV="1">
          <a:off x="1869622" y="4603296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11189</xdr:colOff>
      <xdr:row>29</xdr:row>
      <xdr:rowOff>180520</xdr:rowOff>
    </xdr:from>
    <xdr:to>
      <xdr:col>7</xdr:col>
      <xdr:colOff>11188</xdr:colOff>
      <xdr:row>36</xdr:row>
      <xdr:rowOff>180520</xdr:rowOff>
    </xdr:to>
    <xdr:cxnSp macro="">
      <xdr:nvCxnSpPr>
        <xdr:cNvPr id="11" name="Connettore diritto 10">
          <a:extLst>
            <a:ext uri="{FF2B5EF4-FFF2-40B4-BE49-F238E27FC236}">
              <a16:creationId xmlns:a16="http://schemas.microsoft.com/office/drawing/2014/main" id="{68786B89-7B03-46FF-85C9-A54C80AEA6FA}"/>
            </a:ext>
          </a:extLst>
        </xdr:cNvPr>
        <xdr:cNvCxnSpPr/>
      </xdr:nvCxnSpPr>
      <xdr:spPr>
        <a:xfrm flipV="1">
          <a:off x="1878089" y="5981245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2722</xdr:colOff>
      <xdr:row>2</xdr:row>
      <xdr:rowOff>2721</xdr:rowOff>
    </xdr:from>
    <xdr:to>
      <xdr:col>10</xdr:col>
      <xdr:colOff>2721</xdr:colOff>
      <xdr:row>9</xdr:row>
      <xdr:rowOff>2721</xdr:rowOff>
    </xdr:to>
    <xdr:cxnSp macro="">
      <xdr:nvCxnSpPr>
        <xdr:cNvPr id="12" name="Connettore diritto 11">
          <a:extLst>
            <a:ext uri="{FF2B5EF4-FFF2-40B4-BE49-F238E27FC236}">
              <a16:creationId xmlns:a16="http://schemas.microsoft.com/office/drawing/2014/main" id="{6DB0D12C-D6DF-4677-B851-E459FAD61A59}"/>
            </a:ext>
          </a:extLst>
        </xdr:cNvPr>
        <xdr:cNvCxnSpPr/>
      </xdr:nvCxnSpPr>
      <xdr:spPr>
        <a:xfrm flipV="1">
          <a:off x="3269797" y="40277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2722</xdr:colOff>
      <xdr:row>9</xdr:row>
      <xdr:rowOff>2721</xdr:rowOff>
    </xdr:from>
    <xdr:to>
      <xdr:col>10</xdr:col>
      <xdr:colOff>2721</xdr:colOff>
      <xdr:row>16</xdr:row>
      <xdr:rowOff>2721</xdr:rowOff>
    </xdr:to>
    <xdr:cxnSp macro="">
      <xdr:nvCxnSpPr>
        <xdr:cNvPr id="13" name="Connettore diritto 12">
          <a:extLst>
            <a:ext uri="{FF2B5EF4-FFF2-40B4-BE49-F238E27FC236}">
              <a16:creationId xmlns:a16="http://schemas.microsoft.com/office/drawing/2014/main" id="{1B4E4AC2-4B2F-4C2C-9C3D-1DB9B557137D}"/>
            </a:ext>
          </a:extLst>
        </xdr:cNvPr>
        <xdr:cNvCxnSpPr/>
      </xdr:nvCxnSpPr>
      <xdr:spPr>
        <a:xfrm flipV="1">
          <a:off x="3269797" y="1802946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2722</xdr:colOff>
      <xdr:row>16</xdr:row>
      <xdr:rowOff>2721</xdr:rowOff>
    </xdr:from>
    <xdr:to>
      <xdr:col>10</xdr:col>
      <xdr:colOff>2721</xdr:colOff>
      <xdr:row>23</xdr:row>
      <xdr:rowOff>2721</xdr:rowOff>
    </xdr:to>
    <xdr:cxnSp macro="">
      <xdr:nvCxnSpPr>
        <xdr:cNvPr id="14" name="Connettore diritto 13">
          <a:extLst>
            <a:ext uri="{FF2B5EF4-FFF2-40B4-BE49-F238E27FC236}">
              <a16:creationId xmlns:a16="http://schemas.microsoft.com/office/drawing/2014/main" id="{04F7A984-E078-4590-AD5D-FBA381566472}"/>
            </a:ext>
          </a:extLst>
        </xdr:cNvPr>
        <xdr:cNvCxnSpPr/>
      </xdr:nvCxnSpPr>
      <xdr:spPr>
        <a:xfrm flipV="1">
          <a:off x="3269797" y="320312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2722</xdr:colOff>
      <xdr:row>23</xdr:row>
      <xdr:rowOff>2721</xdr:rowOff>
    </xdr:from>
    <xdr:to>
      <xdr:col>10</xdr:col>
      <xdr:colOff>2721</xdr:colOff>
      <xdr:row>30</xdr:row>
      <xdr:rowOff>2721</xdr:rowOff>
    </xdr:to>
    <xdr:cxnSp macro="">
      <xdr:nvCxnSpPr>
        <xdr:cNvPr id="15" name="Connettore diritto 14">
          <a:extLst>
            <a:ext uri="{FF2B5EF4-FFF2-40B4-BE49-F238E27FC236}">
              <a16:creationId xmlns:a16="http://schemas.microsoft.com/office/drawing/2014/main" id="{F2C09279-D699-40D7-BD7D-51941A884372}"/>
            </a:ext>
          </a:extLst>
        </xdr:cNvPr>
        <xdr:cNvCxnSpPr/>
      </xdr:nvCxnSpPr>
      <xdr:spPr>
        <a:xfrm flipV="1">
          <a:off x="3269797" y="4603296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2722</xdr:colOff>
      <xdr:row>30</xdr:row>
      <xdr:rowOff>2721</xdr:rowOff>
    </xdr:from>
    <xdr:to>
      <xdr:col>10</xdr:col>
      <xdr:colOff>2721</xdr:colOff>
      <xdr:row>37</xdr:row>
      <xdr:rowOff>2721</xdr:rowOff>
    </xdr:to>
    <xdr:cxnSp macro="">
      <xdr:nvCxnSpPr>
        <xdr:cNvPr id="16" name="Connettore diritto 15">
          <a:extLst>
            <a:ext uri="{FF2B5EF4-FFF2-40B4-BE49-F238E27FC236}">
              <a16:creationId xmlns:a16="http://schemas.microsoft.com/office/drawing/2014/main" id="{EFE96AA2-5D9D-46FE-B600-C294223DC2A8}"/>
            </a:ext>
          </a:extLst>
        </xdr:cNvPr>
        <xdr:cNvCxnSpPr/>
      </xdr:nvCxnSpPr>
      <xdr:spPr>
        <a:xfrm flipV="1">
          <a:off x="3269797" y="600347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2722</xdr:colOff>
      <xdr:row>2</xdr:row>
      <xdr:rowOff>2721</xdr:rowOff>
    </xdr:from>
    <xdr:to>
      <xdr:col>13</xdr:col>
      <xdr:colOff>2721</xdr:colOff>
      <xdr:row>9</xdr:row>
      <xdr:rowOff>2721</xdr:rowOff>
    </xdr:to>
    <xdr:cxnSp macro="">
      <xdr:nvCxnSpPr>
        <xdr:cNvPr id="17" name="Connettore diritto 16">
          <a:extLst>
            <a:ext uri="{FF2B5EF4-FFF2-40B4-BE49-F238E27FC236}">
              <a16:creationId xmlns:a16="http://schemas.microsoft.com/office/drawing/2014/main" id="{CCA3CD0D-A8F9-4916-BFAB-F7614586E9FF}"/>
            </a:ext>
          </a:extLst>
        </xdr:cNvPr>
        <xdr:cNvCxnSpPr/>
      </xdr:nvCxnSpPr>
      <xdr:spPr>
        <a:xfrm flipV="1">
          <a:off x="4669972" y="40277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2722</xdr:colOff>
      <xdr:row>9</xdr:row>
      <xdr:rowOff>2721</xdr:rowOff>
    </xdr:from>
    <xdr:to>
      <xdr:col>13</xdr:col>
      <xdr:colOff>2721</xdr:colOff>
      <xdr:row>16</xdr:row>
      <xdr:rowOff>2721</xdr:rowOff>
    </xdr:to>
    <xdr:cxnSp macro="">
      <xdr:nvCxnSpPr>
        <xdr:cNvPr id="18" name="Connettore diritto 17">
          <a:extLst>
            <a:ext uri="{FF2B5EF4-FFF2-40B4-BE49-F238E27FC236}">
              <a16:creationId xmlns:a16="http://schemas.microsoft.com/office/drawing/2014/main" id="{2CAC430A-AF89-4636-9D31-081B62EB6CC0}"/>
            </a:ext>
          </a:extLst>
        </xdr:cNvPr>
        <xdr:cNvCxnSpPr/>
      </xdr:nvCxnSpPr>
      <xdr:spPr>
        <a:xfrm flipV="1">
          <a:off x="4669972" y="1802946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2722</xdr:colOff>
      <xdr:row>16</xdr:row>
      <xdr:rowOff>2721</xdr:rowOff>
    </xdr:from>
    <xdr:to>
      <xdr:col>13</xdr:col>
      <xdr:colOff>2721</xdr:colOff>
      <xdr:row>23</xdr:row>
      <xdr:rowOff>2721</xdr:rowOff>
    </xdr:to>
    <xdr:cxnSp macro="">
      <xdr:nvCxnSpPr>
        <xdr:cNvPr id="19" name="Connettore diritto 18">
          <a:extLst>
            <a:ext uri="{FF2B5EF4-FFF2-40B4-BE49-F238E27FC236}">
              <a16:creationId xmlns:a16="http://schemas.microsoft.com/office/drawing/2014/main" id="{0473B9E0-81F6-4F30-914F-F6CC83A6308B}"/>
            </a:ext>
          </a:extLst>
        </xdr:cNvPr>
        <xdr:cNvCxnSpPr/>
      </xdr:nvCxnSpPr>
      <xdr:spPr>
        <a:xfrm flipV="1">
          <a:off x="4669972" y="320312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2722</xdr:colOff>
      <xdr:row>23</xdr:row>
      <xdr:rowOff>2721</xdr:rowOff>
    </xdr:from>
    <xdr:to>
      <xdr:col>13</xdr:col>
      <xdr:colOff>2721</xdr:colOff>
      <xdr:row>30</xdr:row>
      <xdr:rowOff>2721</xdr:rowOff>
    </xdr:to>
    <xdr:cxnSp macro="">
      <xdr:nvCxnSpPr>
        <xdr:cNvPr id="20" name="Connettore diritto 19">
          <a:extLst>
            <a:ext uri="{FF2B5EF4-FFF2-40B4-BE49-F238E27FC236}">
              <a16:creationId xmlns:a16="http://schemas.microsoft.com/office/drawing/2014/main" id="{8626E769-D872-4D46-AC71-CF3B586CCB16}"/>
            </a:ext>
          </a:extLst>
        </xdr:cNvPr>
        <xdr:cNvCxnSpPr/>
      </xdr:nvCxnSpPr>
      <xdr:spPr>
        <a:xfrm flipV="1">
          <a:off x="4669972" y="4603296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2722</xdr:colOff>
      <xdr:row>30</xdr:row>
      <xdr:rowOff>2721</xdr:rowOff>
    </xdr:from>
    <xdr:to>
      <xdr:col>13</xdr:col>
      <xdr:colOff>2721</xdr:colOff>
      <xdr:row>37</xdr:row>
      <xdr:rowOff>2721</xdr:rowOff>
    </xdr:to>
    <xdr:cxnSp macro="">
      <xdr:nvCxnSpPr>
        <xdr:cNvPr id="21" name="Connettore diritto 20">
          <a:extLst>
            <a:ext uri="{FF2B5EF4-FFF2-40B4-BE49-F238E27FC236}">
              <a16:creationId xmlns:a16="http://schemas.microsoft.com/office/drawing/2014/main" id="{F3AA0EA1-D8E2-41F2-92F3-603311A730EA}"/>
            </a:ext>
          </a:extLst>
        </xdr:cNvPr>
        <xdr:cNvCxnSpPr/>
      </xdr:nvCxnSpPr>
      <xdr:spPr>
        <a:xfrm flipV="1">
          <a:off x="4669972" y="600347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2722</xdr:colOff>
      <xdr:row>2</xdr:row>
      <xdr:rowOff>2721</xdr:rowOff>
    </xdr:from>
    <xdr:to>
      <xdr:col>16</xdr:col>
      <xdr:colOff>2721</xdr:colOff>
      <xdr:row>9</xdr:row>
      <xdr:rowOff>2721</xdr:rowOff>
    </xdr:to>
    <xdr:cxnSp macro="">
      <xdr:nvCxnSpPr>
        <xdr:cNvPr id="22" name="Connettore diritto 21">
          <a:extLst>
            <a:ext uri="{FF2B5EF4-FFF2-40B4-BE49-F238E27FC236}">
              <a16:creationId xmlns:a16="http://schemas.microsoft.com/office/drawing/2014/main" id="{A91C1D2A-2287-49AD-8A85-FC3CB76B4C00}"/>
            </a:ext>
          </a:extLst>
        </xdr:cNvPr>
        <xdr:cNvCxnSpPr/>
      </xdr:nvCxnSpPr>
      <xdr:spPr>
        <a:xfrm flipV="1">
          <a:off x="6070147" y="40277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2722</xdr:colOff>
      <xdr:row>9</xdr:row>
      <xdr:rowOff>2721</xdr:rowOff>
    </xdr:from>
    <xdr:to>
      <xdr:col>16</xdr:col>
      <xdr:colOff>2721</xdr:colOff>
      <xdr:row>16</xdr:row>
      <xdr:rowOff>2721</xdr:rowOff>
    </xdr:to>
    <xdr:cxnSp macro="">
      <xdr:nvCxnSpPr>
        <xdr:cNvPr id="23" name="Connettore diritto 22">
          <a:extLst>
            <a:ext uri="{FF2B5EF4-FFF2-40B4-BE49-F238E27FC236}">
              <a16:creationId xmlns:a16="http://schemas.microsoft.com/office/drawing/2014/main" id="{D154C4FB-92BE-419F-AEDA-6373DC079578}"/>
            </a:ext>
          </a:extLst>
        </xdr:cNvPr>
        <xdr:cNvCxnSpPr/>
      </xdr:nvCxnSpPr>
      <xdr:spPr>
        <a:xfrm flipV="1">
          <a:off x="6070147" y="1802946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2722</xdr:colOff>
      <xdr:row>16</xdr:row>
      <xdr:rowOff>2721</xdr:rowOff>
    </xdr:from>
    <xdr:to>
      <xdr:col>16</xdr:col>
      <xdr:colOff>2721</xdr:colOff>
      <xdr:row>23</xdr:row>
      <xdr:rowOff>2721</xdr:rowOff>
    </xdr:to>
    <xdr:cxnSp macro="">
      <xdr:nvCxnSpPr>
        <xdr:cNvPr id="24" name="Connettore diritto 23">
          <a:extLst>
            <a:ext uri="{FF2B5EF4-FFF2-40B4-BE49-F238E27FC236}">
              <a16:creationId xmlns:a16="http://schemas.microsoft.com/office/drawing/2014/main" id="{00C25DE3-0C15-431C-8E7B-8339A77F1668}"/>
            </a:ext>
          </a:extLst>
        </xdr:cNvPr>
        <xdr:cNvCxnSpPr/>
      </xdr:nvCxnSpPr>
      <xdr:spPr>
        <a:xfrm flipV="1">
          <a:off x="6070147" y="320312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2722</xdr:colOff>
      <xdr:row>23</xdr:row>
      <xdr:rowOff>2721</xdr:rowOff>
    </xdr:from>
    <xdr:to>
      <xdr:col>16</xdr:col>
      <xdr:colOff>2721</xdr:colOff>
      <xdr:row>30</xdr:row>
      <xdr:rowOff>2721</xdr:rowOff>
    </xdr:to>
    <xdr:cxnSp macro="">
      <xdr:nvCxnSpPr>
        <xdr:cNvPr id="25" name="Connettore diritto 24">
          <a:extLst>
            <a:ext uri="{FF2B5EF4-FFF2-40B4-BE49-F238E27FC236}">
              <a16:creationId xmlns:a16="http://schemas.microsoft.com/office/drawing/2014/main" id="{A1B77A8C-B22A-43FB-8C85-032DAD2E4D84}"/>
            </a:ext>
          </a:extLst>
        </xdr:cNvPr>
        <xdr:cNvCxnSpPr/>
      </xdr:nvCxnSpPr>
      <xdr:spPr>
        <a:xfrm flipV="1">
          <a:off x="6070147" y="4603296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2722</xdr:colOff>
      <xdr:row>30</xdr:row>
      <xdr:rowOff>2721</xdr:rowOff>
    </xdr:from>
    <xdr:to>
      <xdr:col>16</xdr:col>
      <xdr:colOff>2721</xdr:colOff>
      <xdr:row>37</xdr:row>
      <xdr:rowOff>2721</xdr:rowOff>
    </xdr:to>
    <xdr:cxnSp macro="">
      <xdr:nvCxnSpPr>
        <xdr:cNvPr id="26" name="Connettore diritto 25">
          <a:extLst>
            <a:ext uri="{FF2B5EF4-FFF2-40B4-BE49-F238E27FC236}">
              <a16:creationId xmlns:a16="http://schemas.microsoft.com/office/drawing/2014/main" id="{37A659B4-F664-4A73-A50E-ACA9E5D29EC2}"/>
            </a:ext>
          </a:extLst>
        </xdr:cNvPr>
        <xdr:cNvCxnSpPr/>
      </xdr:nvCxnSpPr>
      <xdr:spPr>
        <a:xfrm flipV="1">
          <a:off x="6070147" y="6003471"/>
          <a:ext cx="1400174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2722</xdr:colOff>
      <xdr:row>2</xdr:row>
      <xdr:rowOff>2721</xdr:rowOff>
    </xdr:from>
    <xdr:to>
      <xdr:col>19</xdr:col>
      <xdr:colOff>0</xdr:colOff>
      <xdr:row>9</xdr:row>
      <xdr:rowOff>2721</xdr:rowOff>
    </xdr:to>
    <xdr:cxnSp macro="">
      <xdr:nvCxnSpPr>
        <xdr:cNvPr id="27" name="Connettore diritto 26">
          <a:extLst>
            <a:ext uri="{FF2B5EF4-FFF2-40B4-BE49-F238E27FC236}">
              <a16:creationId xmlns:a16="http://schemas.microsoft.com/office/drawing/2014/main" id="{0B2E090B-48B1-4AB9-98ED-3AEBA01C6BC9}"/>
            </a:ext>
          </a:extLst>
        </xdr:cNvPr>
        <xdr:cNvCxnSpPr/>
      </xdr:nvCxnSpPr>
      <xdr:spPr>
        <a:xfrm flipV="1">
          <a:off x="7470322" y="402771"/>
          <a:ext cx="1397453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2722</xdr:colOff>
      <xdr:row>9</xdr:row>
      <xdr:rowOff>2721</xdr:rowOff>
    </xdr:from>
    <xdr:to>
      <xdr:col>19</xdr:col>
      <xdr:colOff>0</xdr:colOff>
      <xdr:row>16</xdr:row>
      <xdr:rowOff>2721</xdr:rowOff>
    </xdr:to>
    <xdr:cxnSp macro="">
      <xdr:nvCxnSpPr>
        <xdr:cNvPr id="28" name="Connettore diritto 27">
          <a:extLst>
            <a:ext uri="{FF2B5EF4-FFF2-40B4-BE49-F238E27FC236}">
              <a16:creationId xmlns:a16="http://schemas.microsoft.com/office/drawing/2014/main" id="{BDD7493E-AC0D-406B-BDF9-C50A88DE265D}"/>
            </a:ext>
          </a:extLst>
        </xdr:cNvPr>
        <xdr:cNvCxnSpPr/>
      </xdr:nvCxnSpPr>
      <xdr:spPr>
        <a:xfrm flipV="1">
          <a:off x="7470322" y="1802946"/>
          <a:ext cx="1397453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2722</xdr:colOff>
      <xdr:row>16</xdr:row>
      <xdr:rowOff>2721</xdr:rowOff>
    </xdr:from>
    <xdr:to>
      <xdr:col>19</xdr:col>
      <xdr:colOff>0</xdr:colOff>
      <xdr:row>23</xdr:row>
      <xdr:rowOff>2721</xdr:rowOff>
    </xdr:to>
    <xdr:cxnSp macro="">
      <xdr:nvCxnSpPr>
        <xdr:cNvPr id="29" name="Connettore diritto 28">
          <a:extLst>
            <a:ext uri="{FF2B5EF4-FFF2-40B4-BE49-F238E27FC236}">
              <a16:creationId xmlns:a16="http://schemas.microsoft.com/office/drawing/2014/main" id="{23B38542-ED7C-4EFF-A2BB-B73F1345F814}"/>
            </a:ext>
          </a:extLst>
        </xdr:cNvPr>
        <xdr:cNvCxnSpPr/>
      </xdr:nvCxnSpPr>
      <xdr:spPr>
        <a:xfrm flipV="1">
          <a:off x="7470322" y="3203121"/>
          <a:ext cx="1397453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2722</xdr:colOff>
      <xdr:row>23</xdr:row>
      <xdr:rowOff>2721</xdr:rowOff>
    </xdr:from>
    <xdr:to>
      <xdr:col>19</xdr:col>
      <xdr:colOff>0</xdr:colOff>
      <xdr:row>30</xdr:row>
      <xdr:rowOff>2721</xdr:rowOff>
    </xdr:to>
    <xdr:cxnSp macro="">
      <xdr:nvCxnSpPr>
        <xdr:cNvPr id="30" name="Connettore diritto 29">
          <a:extLst>
            <a:ext uri="{FF2B5EF4-FFF2-40B4-BE49-F238E27FC236}">
              <a16:creationId xmlns:a16="http://schemas.microsoft.com/office/drawing/2014/main" id="{16EAF64A-F6CE-4817-A977-3FBCA2F9C2D6}"/>
            </a:ext>
          </a:extLst>
        </xdr:cNvPr>
        <xdr:cNvCxnSpPr/>
      </xdr:nvCxnSpPr>
      <xdr:spPr>
        <a:xfrm flipV="1">
          <a:off x="7470322" y="4603296"/>
          <a:ext cx="1397453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2722</xdr:colOff>
      <xdr:row>30</xdr:row>
      <xdr:rowOff>2721</xdr:rowOff>
    </xdr:from>
    <xdr:to>
      <xdr:col>19</xdr:col>
      <xdr:colOff>0</xdr:colOff>
      <xdr:row>37</xdr:row>
      <xdr:rowOff>2721</xdr:rowOff>
    </xdr:to>
    <xdr:cxnSp macro="">
      <xdr:nvCxnSpPr>
        <xdr:cNvPr id="31" name="Connettore diritto 30">
          <a:extLst>
            <a:ext uri="{FF2B5EF4-FFF2-40B4-BE49-F238E27FC236}">
              <a16:creationId xmlns:a16="http://schemas.microsoft.com/office/drawing/2014/main" id="{220A2D07-7729-4537-8846-4A4DEF265D9C}"/>
            </a:ext>
          </a:extLst>
        </xdr:cNvPr>
        <xdr:cNvCxnSpPr/>
      </xdr:nvCxnSpPr>
      <xdr:spPr>
        <a:xfrm flipV="1">
          <a:off x="7470322" y="6003471"/>
          <a:ext cx="1397453" cy="14001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7938</xdr:colOff>
      <xdr:row>2</xdr:row>
      <xdr:rowOff>0</xdr:rowOff>
    </xdr:to>
    <xdr:cxnSp macro="">
      <xdr:nvCxnSpPr>
        <xdr:cNvPr id="32" name="Connettore 2 31">
          <a:extLst>
            <a:ext uri="{FF2B5EF4-FFF2-40B4-BE49-F238E27FC236}">
              <a16:creationId xmlns:a16="http://schemas.microsoft.com/office/drawing/2014/main" id="{9D5BE4AE-F051-4780-85E7-C379B296B50B}"/>
            </a:ext>
          </a:extLst>
        </xdr:cNvPr>
        <xdr:cNvCxnSpPr/>
      </xdr:nvCxnSpPr>
      <xdr:spPr>
        <a:xfrm flipV="1">
          <a:off x="466725" y="0"/>
          <a:ext cx="7938" cy="4000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15875</xdr:colOff>
      <xdr:row>36</xdr:row>
      <xdr:rowOff>190500</xdr:rowOff>
    </xdr:from>
    <xdr:to>
      <xdr:col>19</xdr:col>
      <xdr:colOff>21113</xdr:colOff>
      <xdr:row>37</xdr:row>
      <xdr:rowOff>37464</xdr:rowOff>
    </xdr:to>
    <xdr:sp macro="" textlink="">
      <xdr:nvSpPr>
        <xdr:cNvPr id="33" name="Ovale 32">
          <a:extLst>
            <a:ext uri="{FF2B5EF4-FFF2-40B4-BE49-F238E27FC236}">
              <a16:creationId xmlns:a16="http://schemas.microsoft.com/office/drawing/2014/main" id="{01D1453D-C971-408A-AD92-3A0734B81C66}"/>
            </a:ext>
          </a:extLst>
        </xdr:cNvPr>
        <xdr:cNvSpPr/>
      </xdr:nvSpPr>
      <xdr:spPr>
        <a:xfrm>
          <a:off x="8883650" y="7391400"/>
          <a:ext cx="5238" cy="4698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0</xdr:col>
      <xdr:colOff>444500</xdr:colOff>
      <xdr:row>36</xdr:row>
      <xdr:rowOff>190500</xdr:rowOff>
    </xdr:from>
    <xdr:to>
      <xdr:col>0</xdr:col>
      <xdr:colOff>449738</xdr:colOff>
      <xdr:row>37</xdr:row>
      <xdr:rowOff>37464</xdr:rowOff>
    </xdr:to>
    <xdr:sp macro="" textlink="">
      <xdr:nvSpPr>
        <xdr:cNvPr id="34" name="Ovale 33">
          <a:extLst>
            <a:ext uri="{FF2B5EF4-FFF2-40B4-BE49-F238E27FC236}">
              <a16:creationId xmlns:a16="http://schemas.microsoft.com/office/drawing/2014/main" id="{B975D07D-7CF7-4343-9587-86E919721579}"/>
            </a:ext>
          </a:extLst>
        </xdr:cNvPr>
        <xdr:cNvSpPr/>
      </xdr:nvSpPr>
      <xdr:spPr>
        <a:xfrm>
          <a:off x="444500" y="7391400"/>
          <a:ext cx="5238" cy="46989"/>
        </a:xfrm>
        <a:prstGeom prst="ellips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FA2A7-AA58-4D76-8670-888131FED6C6}">
  <dimension ref="A2:AA43"/>
  <sheetViews>
    <sheetView workbookViewId="0">
      <selection activeCell="K8" sqref="K8"/>
    </sheetView>
  </sheetViews>
  <sheetFormatPr defaultRowHeight="15" x14ac:dyDescent="0.25"/>
  <cols>
    <col min="2" max="2" width="9.28515625" bestFit="1" customWidth="1"/>
    <col min="3" max="3" width="10.7109375" bestFit="1" customWidth="1"/>
    <col min="5" max="5" width="10.28515625" bestFit="1" customWidth="1"/>
    <col min="7" max="7" width="14" bestFit="1" customWidth="1"/>
  </cols>
  <sheetData>
    <row r="2" spans="1:27" ht="15.75" x14ac:dyDescent="0.25">
      <c r="B2" s="1"/>
      <c r="C2" s="1" t="s">
        <v>1</v>
      </c>
      <c r="E2" s="1"/>
      <c r="F2" s="1"/>
      <c r="G2" s="1"/>
      <c r="H2" s="1"/>
    </row>
    <row r="3" spans="1:27" ht="15.75" x14ac:dyDescent="0.25">
      <c r="B3" s="1"/>
      <c r="C3" s="2" t="s">
        <v>74</v>
      </c>
      <c r="F3" s="1"/>
      <c r="G3" s="1"/>
      <c r="H3" s="1"/>
    </row>
    <row r="4" spans="1:27" ht="15.75" x14ac:dyDescent="0.25">
      <c r="B4" s="1"/>
      <c r="C4" s="1"/>
      <c r="D4" s="1"/>
      <c r="E4" s="1"/>
      <c r="F4" s="1"/>
      <c r="G4" s="1"/>
      <c r="H4" s="1"/>
    </row>
    <row r="5" spans="1:27" ht="15.75" x14ac:dyDescent="0.25">
      <c r="D5" s="1"/>
      <c r="E5" s="1"/>
      <c r="F5" s="1"/>
      <c r="G5" s="1"/>
      <c r="H5" s="1"/>
    </row>
    <row r="6" spans="1:27" ht="15.75" x14ac:dyDescent="0.25">
      <c r="B6" s="1" t="s">
        <v>2</v>
      </c>
      <c r="D6" s="1"/>
      <c r="E6" s="1"/>
      <c r="F6" s="1"/>
      <c r="G6" s="1"/>
      <c r="H6" s="1"/>
    </row>
    <row r="7" spans="1:27" ht="15.75" x14ac:dyDescent="0.25">
      <c r="B7" s="1"/>
      <c r="D7" s="1"/>
      <c r="E7" s="1"/>
      <c r="F7" s="1"/>
      <c r="G7" s="1"/>
      <c r="H7" s="1"/>
    </row>
    <row r="8" spans="1:27" ht="15.75" x14ac:dyDescent="0.25">
      <c r="B8" s="1" t="s">
        <v>3</v>
      </c>
      <c r="D8" s="1"/>
      <c r="E8" s="1"/>
      <c r="F8" s="1"/>
      <c r="G8" s="1"/>
      <c r="H8" s="1"/>
    </row>
    <row r="9" spans="1:27" ht="15.75" x14ac:dyDescent="0.25">
      <c r="B9" s="1"/>
      <c r="D9" s="1"/>
      <c r="E9" s="1"/>
      <c r="F9" s="1"/>
      <c r="G9" s="1"/>
      <c r="H9" s="1"/>
    </row>
    <row r="10" spans="1:27" ht="18.75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8.7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20.25" x14ac:dyDescent="0.35">
      <c r="A12" s="3" t="s">
        <v>0</v>
      </c>
      <c r="B12" s="3" t="s">
        <v>15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8.75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8.75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20.25" x14ac:dyDescent="0.35">
      <c r="A15" s="3"/>
      <c r="B15" s="4" t="s">
        <v>4</v>
      </c>
      <c r="C15" s="4" t="s">
        <v>6</v>
      </c>
      <c r="D15" s="4" t="s">
        <v>5</v>
      </c>
      <c r="E15" s="37" t="s">
        <v>11</v>
      </c>
      <c r="F15" s="36" t="s">
        <v>10</v>
      </c>
      <c r="G15" s="3" t="s">
        <v>69</v>
      </c>
      <c r="H15" s="36" t="s">
        <v>70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8.75" x14ac:dyDescent="0.3">
      <c r="A16" s="3"/>
      <c r="B16" s="3">
        <v>0</v>
      </c>
      <c r="C16" s="3">
        <v>15000</v>
      </c>
      <c r="D16" s="3">
        <v>0.85</v>
      </c>
      <c r="E16" s="36">
        <f>(C16*F16)</f>
        <v>2250.0000000000005</v>
      </c>
      <c r="F16" s="36">
        <f>1-D16</f>
        <v>0.15000000000000002</v>
      </c>
      <c r="G16" s="3"/>
      <c r="H16" s="36">
        <v>15000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8.75" x14ac:dyDescent="0.3">
      <c r="A17" s="3"/>
      <c r="B17" s="3">
        <v>1</v>
      </c>
      <c r="C17" s="36">
        <f>C16-E16</f>
        <v>12750</v>
      </c>
      <c r="D17" s="3">
        <v>0.73</v>
      </c>
      <c r="E17" s="36">
        <f t="shared" ref="E17:E20" si="0">(C17*F17)</f>
        <v>3442.5</v>
      </c>
      <c r="F17" s="36">
        <f t="shared" ref="F17:F21" si="1">1-D17</f>
        <v>0.27</v>
      </c>
      <c r="G17" s="3"/>
      <c r="H17" s="36">
        <f>(C16*D16)</f>
        <v>12750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8.75" x14ac:dyDescent="0.3">
      <c r="A18" s="3"/>
      <c r="B18" s="3">
        <v>2</v>
      </c>
      <c r="C18" s="36">
        <f t="shared" ref="C18:C21" si="2">C17-E17</f>
        <v>9307.5</v>
      </c>
      <c r="D18" s="3">
        <v>0.62</v>
      </c>
      <c r="E18" s="36">
        <f t="shared" si="0"/>
        <v>3536.85</v>
      </c>
      <c r="F18" s="36">
        <f t="shared" si="1"/>
        <v>0.38</v>
      </c>
      <c r="G18" s="3"/>
      <c r="H18" s="36">
        <f t="shared" ref="H18:H21" si="3">(C17*D17)</f>
        <v>9307.5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8.75" x14ac:dyDescent="0.3">
      <c r="A19" s="3"/>
      <c r="B19" s="3">
        <v>3</v>
      </c>
      <c r="C19" s="36">
        <f t="shared" si="2"/>
        <v>5770.65</v>
      </c>
      <c r="D19" s="3">
        <v>0.46</v>
      </c>
      <c r="E19" s="36">
        <f t="shared" si="0"/>
        <v>3116.1509999999998</v>
      </c>
      <c r="F19" s="36">
        <f t="shared" si="1"/>
        <v>0.54</v>
      </c>
      <c r="G19" s="3"/>
      <c r="H19" s="36">
        <f t="shared" si="3"/>
        <v>5770.65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8.75" x14ac:dyDescent="0.3">
      <c r="A20" s="3"/>
      <c r="B20" s="3">
        <v>4</v>
      </c>
      <c r="C20" s="36">
        <f>C19-E19</f>
        <v>2654.4989999999998</v>
      </c>
      <c r="D20" s="3">
        <v>0.11</v>
      </c>
      <c r="E20" s="36">
        <f t="shared" si="0"/>
        <v>2362.5041099999999</v>
      </c>
      <c r="F20" s="36">
        <f t="shared" si="1"/>
        <v>0.89</v>
      </c>
      <c r="G20" s="3"/>
      <c r="H20" s="36">
        <f t="shared" si="3"/>
        <v>2654.4989999999998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8.75" x14ac:dyDescent="0.3">
      <c r="A21" s="3"/>
      <c r="B21" s="3">
        <v>5</v>
      </c>
      <c r="C21" s="36">
        <f t="shared" si="2"/>
        <v>291.99488999999994</v>
      </c>
      <c r="D21" s="3">
        <v>0</v>
      </c>
      <c r="E21" s="36"/>
      <c r="F21" s="36">
        <f t="shared" si="1"/>
        <v>1</v>
      </c>
      <c r="G21" s="3"/>
      <c r="H21" s="36">
        <f t="shared" si="3"/>
        <v>291.99489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8.75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8.75" x14ac:dyDescent="0.3">
      <c r="A23" s="3"/>
      <c r="B23" s="3" t="s">
        <v>7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8.75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8.75" x14ac:dyDescent="0.3">
      <c r="A25" s="3"/>
      <c r="B25" s="3" t="s">
        <v>8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8.75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8.75" x14ac:dyDescent="0.3">
      <c r="A27" s="3"/>
      <c r="B27" s="3" t="s">
        <v>19</v>
      </c>
      <c r="C27" s="3"/>
      <c r="D27" s="3"/>
      <c r="E27" s="3"/>
      <c r="F27" s="3"/>
      <c r="G27" s="3"/>
      <c r="H27" s="3" t="s">
        <v>16</v>
      </c>
      <c r="I27" s="3"/>
      <c r="J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8.75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8.75" x14ac:dyDescent="0.3">
      <c r="A29" s="3"/>
      <c r="B29" s="3" t="s">
        <v>18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8.75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8.75" x14ac:dyDescent="0.3">
      <c r="A31" s="3"/>
      <c r="B31" s="28"/>
      <c r="C31" s="29" t="s">
        <v>9</v>
      </c>
      <c r="D31" s="29" t="s">
        <v>10</v>
      </c>
      <c r="E31" s="29" t="s">
        <v>11</v>
      </c>
      <c r="F31" s="29" t="s">
        <v>12</v>
      </c>
      <c r="G31" s="29" t="s">
        <v>13</v>
      </c>
      <c r="H31" s="29" t="s">
        <v>14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20.25" x14ac:dyDescent="0.35">
      <c r="A32" s="3"/>
      <c r="B32" s="28">
        <v>0</v>
      </c>
      <c r="C32" s="28">
        <v>100000</v>
      </c>
      <c r="D32" s="28">
        <v>0.15000000000000002</v>
      </c>
      <c r="E32" s="28">
        <f>(C32*D32)</f>
        <v>15000.000000000002</v>
      </c>
      <c r="F32" s="28">
        <f>C32-(E32/2)</f>
        <v>92500</v>
      </c>
      <c r="G32" s="28">
        <f>SUM(F32:F37)</f>
        <v>255164.29260000002</v>
      </c>
      <c r="H32" s="28">
        <f>(G32/C32)</f>
        <v>2.551642926</v>
      </c>
      <c r="I32" s="3"/>
      <c r="J32" s="3"/>
      <c r="K32" s="3"/>
      <c r="L32" s="36" t="s">
        <v>72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8.75" x14ac:dyDescent="0.3">
      <c r="A33" s="3"/>
      <c r="B33" s="28">
        <v>1</v>
      </c>
      <c r="C33" s="28">
        <f>(C32-E32)</f>
        <v>85000</v>
      </c>
      <c r="D33" s="28">
        <v>0.27</v>
      </c>
      <c r="E33" s="28">
        <f t="shared" ref="E33:E37" si="4">(C33*D33)</f>
        <v>22950</v>
      </c>
      <c r="F33" s="28">
        <f t="shared" ref="F33:F37" si="5">C33-(E33/2)</f>
        <v>73525</v>
      </c>
      <c r="G33" s="28">
        <f t="shared" ref="G33:G37" si="6">SUM(F33:F38)</f>
        <v>162664.29260000002</v>
      </c>
      <c r="H33" s="28">
        <f t="shared" ref="H33:H37" si="7">(G33/C33)</f>
        <v>1.9136975600000001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8.75" x14ac:dyDescent="0.3">
      <c r="A34" s="3"/>
      <c r="B34" s="28">
        <v>2</v>
      </c>
      <c r="C34" s="28">
        <f t="shared" ref="C34:C37" si="8">(C33-E33)</f>
        <v>62050</v>
      </c>
      <c r="D34" s="28">
        <v>0.38</v>
      </c>
      <c r="E34" s="28">
        <f t="shared" si="4"/>
        <v>23579</v>
      </c>
      <c r="F34" s="28">
        <f t="shared" si="5"/>
        <v>50260.5</v>
      </c>
      <c r="G34" s="28">
        <f t="shared" si="6"/>
        <v>89139.292600000015</v>
      </c>
      <c r="H34" s="28">
        <f t="shared" si="7"/>
        <v>1.4365720000000002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8.75" x14ac:dyDescent="0.3">
      <c r="A35" s="3"/>
      <c r="B35" s="28">
        <v>3</v>
      </c>
      <c r="C35" s="28">
        <f t="shared" si="8"/>
        <v>38471</v>
      </c>
      <c r="D35" s="28">
        <v>0.54</v>
      </c>
      <c r="E35" s="28">
        <f t="shared" si="4"/>
        <v>20774.34</v>
      </c>
      <c r="F35" s="28">
        <f t="shared" si="5"/>
        <v>28083.83</v>
      </c>
      <c r="G35" s="28">
        <f t="shared" si="6"/>
        <v>38878.792600000001</v>
      </c>
      <c r="H35" s="28">
        <f t="shared" si="7"/>
        <v>1.0105999999999999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8.75" x14ac:dyDescent="0.3">
      <c r="A36" s="3"/>
      <c r="B36" s="28">
        <v>4</v>
      </c>
      <c r="C36" s="28">
        <f t="shared" si="8"/>
        <v>17696.66</v>
      </c>
      <c r="D36" s="28">
        <v>0.89</v>
      </c>
      <c r="E36" s="28">
        <f t="shared" si="4"/>
        <v>15750.027400000001</v>
      </c>
      <c r="F36" s="28">
        <f t="shared" si="5"/>
        <v>9821.6463000000003</v>
      </c>
      <c r="G36" s="28">
        <f t="shared" si="6"/>
        <v>10794.962599999999</v>
      </c>
      <c r="H36" s="28">
        <f t="shared" si="7"/>
        <v>0.61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8.75" x14ac:dyDescent="0.3">
      <c r="A37" s="3"/>
      <c r="B37" s="28">
        <v>5</v>
      </c>
      <c r="C37" s="28">
        <f t="shared" si="8"/>
        <v>1946.632599999999</v>
      </c>
      <c r="D37" s="3">
        <v>1</v>
      </c>
      <c r="E37" s="28">
        <f t="shared" si="4"/>
        <v>1946.632599999999</v>
      </c>
      <c r="F37" s="28">
        <f t="shared" si="5"/>
        <v>973.3162999999995</v>
      </c>
      <c r="G37" s="28">
        <f t="shared" si="6"/>
        <v>973.3162999999995</v>
      </c>
      <c r="H37" s="28">
        <f t="shared" si="7"/>
        <v>0.5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8.75" x14ac:dyDescent="0.3">
      <c r="B38" s="3">
        <v>6</v>
      </c>
      <c r="C38" s="3">
        <v>0</v>
      </c>
      <c r="D38" s="3"/>
      <c r="E38" s="3"/>
      <c r="F38" s="3"/>
      <c r="G38" s="3"/>
      <c r="H38" s="3"/>
      <c r="I38" s="3"/>
      <c r="J38" s="3"/>
      <c r="K38" s="3"/>
    </row>
    <row r="40" spans="1:27" ht="18.75" x14ac:dyDescent="0.3">
      <c r="B40" s="3" t="s">
        <v>17</v>
      </c>
      <c r="G40" t="s">
        <v>39</v>
      </c>
      <c r="K40" s="35">
        <f>(H32)</f>
        <v>2.551642926</v>
      </c>
      <c r="L40" t="s">
        <v>40</v>
      </c>
    </row>
    <row r="43" spans="1:27" x14ac:dyDescent="0.25">
      <c r="G43" s="3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05931-FC01-42ED-8438-C6EEF5B97B7C}">
  <dimension ref="A1:Z533"/>
  <sheetViews>
    <sheetView zoomScale="80" zoomScaleNormal="80" workbookViewId="0">
      <selection activeCell="H26" sqref="H26"/>
    </sheetView>
  </sheetViews>
  <sheetFormatPr defaultRowHeight="15" x14ac:dyDescent="0.25"/>
  <cols>
    <col min="1" max="22" width="7" customWidth="1"/>
    <col min="23" max="23" width="14.28515625" bestFit="1" customWidth="1"/>
    <col min="24" max="56" width="7" customWidth="1"/>
    <col min="57" max="58" width="5.7109375" customWidth="1"/>
  </cols>
  <sheetData>
    <row r="1" spans="1:19" ht="15.75" customHeight="1" x14ac:dyDescent="0.25"/>
    <row r="2" spans="1:19" ht="15.75" customHeight="1" x14ac:dyDescent="0.25">
      <c r="A2" s="5">
        <f t="shared" ref="A2" si="0">A9+1</f>
        <v>5</v>
      </c>
      <c r="R2">
        <v>292</v>
      </c>
    </row>
    <row r="3" spans="1:19" ht="15.75" customHeight="1" x14ac:dyDescent="0.25">
      <c r="A3" s="5"/>
      <c r="B3" s="6"/>
      <c r="C3" s="7"/>
      <c r="D3" s="8"/>
      <c r="E3" s="6"/>
      <c r="F3" s="7"/>
      <c r="G3" s="8"/>
      <c r="H3" s="6"/>
      <c r="I3" s="7"/>
      <c r="J3" s="8"/>
      <c r="K3" s="6"/>
      <c r="L3" s="7"/>
      <c r="M3" s="8"/>
      <c r="N3" s="6"/>
      <c r="O3" s="7"/>
      <c r="P3" s="8"/>
      <c r="Q3" s="6"/>
      <c r="R3" s="7"/>
      <c r="S3" s="8"/>
    </row>
    <row r="4" spans="1:19" ht="15.75" customHeight="1" x14ac:dyDescent="0.25">
      <c r="A4" s="5"/>
      <c r="B4" s="9"/>
      <c r="C4" s="10"/>
      <c r="D4" s="11"/>
      <c r="E4" s="9"/>
      <c r="F4" s="10"/>
      <c r="G4" s="11"/>
      <c r="H4" s="9"/>
      <c r="I4" s="10"/>
      <c r="J4" s="11"/>
      <c r="K4" s="9"/>
      <c r="L4" s="10"/>
      <c r="M4" s="11"/>
      <c r="N4" s="9"/>
      <c r="O4" s="10"/>
      <c r="P4" s="11"/>
      <c r="Q4" s="9"/>
      <c r="R4" s="10"/>
      <c r="S4" s="11"/>
    </row>
    <row r="5" spans="1:19" ht="15.75" customHeight="1" x14ac:dyDescent="0.25">
      <c r="A5" s="5"/>
      <c r="B5" s="9"/>
      <c r="C5" s="10"/>
      <c r="D5" s="11"/>
      <c r="E5" s="9"/>
      <c r="F5" s="10"/>
      <c r="G5" s="11"/>
      <c r="H5" s="9"/>
      <c r="I5" s="10"/>
      <c r="J5" s="11"/>
      <c r="K5" s="9"/>
      <c r="L5" s="10"/>
      <c r="M5" s="11"/>
      <c r="N5" s="9"/>
      <c r="O5" s="10"/>
      <c r="P5" s="11"/>
      <c r="Q5" s="9"/>
      <c r="R5" s="10"/>
      <c r="S5" s="11"/>
    </row>
    <row r="6" spans="1:19" ht="15.75" customHeight="1" x14ac:dyDescent="0.25">
      <c r="A6" s="5"/>
      <c r="B6" s="9"/>
      <c r="C6" s="10"/>
      <c r="D6" s="11"/>
      <c r="E6" s="9"/>
      <c r="F6" s="10"/>
      <c r="G6" s="11"/>
      <c r="H6" s="9"/>
      <c r="I6" s="10"/>
      <c r="J6" s="11"/>
      <c r="K6" s="9"/>
      <c r="L6" s="10"/>
      <c r="M6" s="11"/>
      <c r="N6" s="9"/>
      <c r="O6" s="10"/>
      <c r="P6" s="33">
        <v>2363</v>
      </c>
      <c r="Q6" s="9"/>
      <c r="R6" s="10"/>
      <c r="S6" s="11"/>
    </row>
    <row r="7" spans="1:19" ht="15.75" customHeight="1" x14ac:dyDescent="0.25">
      <c r="A7" s="5"/>
      <c r="B7" s="9"/>
      <c r="C7" s="10"/>
      <c r="D7" s="11"/>
      <c r="E7" s="9"/>
      <c r="F7" s="10"/>
      <c r="G7" s="11"/>
      <c r="H7" s="9"/>
      <c r="I7" s="10"/>
      <c r="J7" s="11"/>
      <c r="K7" s="9"/>
      <c r="L7" s="10"/>
      <c r="M7" s="11"/>
      <c r="N7" s="9"/>
      <c r="O7" s="10"/>
      <c r="P7" s="11"/>
      <c r="Q7" s="9"/>
      <c r="R7" s="10"/>
      <c r="S7" s="11"/>
    </row>
    <row r="8" spans="1:19" ht="15.75" customHeight="1" x14ac:dyDescent="0.25">
      <c r="A8" s="5"/>
      <c r="B8" s="9"/>
      <c r="C8" s="10"/>
      <c r="D8" s="11"/>
      <c r="E8" s="9"/>
      <c r="F8" s="10"/>
      <c r="G8" s="11"/>
      <c r="H8" s="9"/>
      <c r="I8" s="10"/>
      <c r="J8" s="11"/>
      <c r="K8" s="9"/>
      <c r="L8" s="10"/>
      <c r="M8" s="11"/>
      <c r="N8" s="9"/>
      <c r="O8" s="10"/>
      <c r="P8" s="11"/>
      <c r="Q8" s="9"/>
      <c r="R8" s="10"/>
      <c r="S8" s="11"/>
    </row>
    <row r="9" spans="1:19" ht="15.75" customHeight="1" x14ac:dyDescent="0.25">
      <c r="A9" s="5">
        <f t="shared" ref="A9" si="1">A16+1</f>
        <v>4</v>
      </c>
      <c r="B9" s="12"/>
      <c r="C9" s="13"/>
      <c r="D9" s="14"/>
      <c r="E9" s="12"/>
      <c r="F9" s="13"/>
      <c r="G9" s="14"/>
      <c r="H9" s="12"/>
      <c r="I9" s="13"/>
      <c r="J9" s="14"/>
      <c r="K9" s="12"/>
      <c r="L9" s="13"/>
      <c r="M9" s="14"/>
      <c r="N9" s="12"/>
      <c r="O9" s="13">
        <v>2654</v>
      </c>
      <c r="P9" s="14"/>
      <c r="Q9" s="12"/>
      <c r="R9" s="13"/>
      <c r="S9" s="14"/>
    </row>
    <row r="10" spans="1:19" ht="15.75" customHeight="1" x14ac:dyDescent="0.25">
      <c r="A10" s="5"/>
      <c r="B10" s="6"/>
      <c r="C10" s="7"/>
      <c r="D10" s="8"/>
      <c r="E10" s="6"/>
      <c r="F10" s="7"/>
      <c r="G10" s="8"/>
      <c r="H10" s="6"/>
      <c r="I10" s="7"/>
      <c r="J10" s="8"/>
      <c r="K10" s="6"/>
      <c r="L10" s="7"/>
      <c r="M10" s="8"/>
      <c r="N10" s="6"/>
      <c r="O10" s="7"/>
      <c r="P10" s="8"/>
      <c r="Q10" s="6"/>
      <c r="R10" s="7"/>
      <c r="S10" s="8"/>
    </row>
    <row r="11" spans="1:19" ht="15.75" customHeight="1" x14ac:dyDescent="0.25">
      <c r="A11" s="5"/>
      <c r="B11" s="9"/>
      <c r="C11" s="10"/>
      <c r="D11" s="11"/>
      <c r="E11" s="9"/>
      <c r="F11" s="10"/>
      <c r="G11" s="11"/>
      <c r="H11" s="9"/>
      <c r="I11" s="10"/>
      <c r="J11" s="11"/>
      <c r="K11" s="9"/>
      <c r="L11" s="10"/>
      <c r="M11" s="11"/>
      <c r="N11" s="9"/>
      <c r="O11" s="10"/>
      <c r="P11" s="11"/>
      <c r="Q11" s="9"/>
      <c r="R11" s="10"/>
      <c r="S11" s="11"/>
    </row>
    <row r="12" spans="1:19" ht="15.75" customHeight="1" x14ac:dyDescent="0.25">
      <c r="A12" s="5"/>
      <c r="B12" s="9"/>
      <c r="C12" s="10"/>
      <c r="D12" s="11"/>
      <c r="E12" s="9"/>
      <c r="F12" s="10"/>
      <c r="G12" s="11"/>
      <c r="H12" s="9"/>
      <c r="I12" s="10"/>
      <c r="J12" s="11"/>
      <c r="K12" s="9"/>
      <c r="L12" s="10"/>
      <c r="M12" s="11"/>
      <c r="N12" s="9"/>
      <c r="O12" s="10"/>
      <c r="P12" s="11"/>
      <c r="Q12" s="9"/>
      <c r="R12" s="10"/>
      <c r="S12" s="11"/>
    </row>
    <row r="13" spans="1:19" ht="15.75" customHeight="1" x14ac:dyDescent="0.25">
      <c r="A13" s="5"/>
      <c r="B13" s="9"/>
      <c r="C13" s="10"/>
      <c r="D13" s="11"/>
      <c r="E13" s="9"/>
      <c r="F13" s="10"/>
      <c r="G13" s="11"/>
      <c r="H13" s="9"/>
      <c r="I13" s="10"/>
      <c r="J13" s="11"/>
      <c r="K13" s="9"/>
      <c r="L13" s="10"/>
      <c r="M13" s="33">
        <v>3116</v>
      </c>
      <c r="N13" s="9"/>
      <c r="O13" s="10"/>
      <c r="P13" s="11"/>
      <c r="Q13" s="9"/>
      <c r="R13" s="10"/>
      <c r="S13" s="11"/>
    </row>
    <row r="14" spans="1:19" ht="15.75" customHeight="1" x14ac:dyDescent="0.25">
      <c r="A14" s="5"/>
      <c r="B14" s="9"/>
      <c r="C14" s="10"/>
      <c r="D14" s="11"/>
      <c r="E14" s="9"/>
      <c r="F14" s="10"/>
      <c r="G14" s="11"/>
      <c r="H14" s="9"/>
      <c r="I14" s="10"/>
      <c r="J14" s="11"/>
      <c r="K14" s="9"/>
      <c r="L14" s="10"/>
      <c r="M14" s="11"/>
      <c r="N14" s="9"/>
      <c r="O14" s="10"/>
      <c r="P14" s="11"/>
      <c r="Q14" s="9"/>
      <c r="R14" s="10"/>
      <c r="S14" s="11"/>
    </row>
    <row r="15" spans="1:19" ht="15.75" customHeight="1" x14ac:dyDescent="0.25">
      <c r="A15" s="5"/>
      <c r="B15" s="9"/>
      <c r="C15" s="10"/>
      <c r="D15" s="11"/>
      <c r="E15" s="9"/>
      <c r="F15" s="10"/>
      <c r="G15" s="11"/>
      <c r="H15" s="9"/>
      <c r="I15" s="10"/>
      <c r="J15" s="11"/>
      <c r="K15" s="9"/>
      <c r="L15" s="10"/>
      <c r="M15" s="11"/>
      <c r="N15" s="9"/>
      <c r="O15" s="10"/>
      <c r="P15" s="11"/>
      <c r="Q15" s="9"/>
      <c r="R15" s="10"/>
      <c r="S15" s="11"/>
    </row>
    <row r="16" spans="1:19" ht="15.75" customHeight="1" x14ac:dyDescent="0.25">
      <c r="A16" s="5">
        <f t="shared" ref="A16" si="2">A23+1</f>
        <v>3</v>
      </c>
      <c r="B16" s="12"/>
      <c r="C16" s="13"/>
      <c r="D16" s="14"/>
      <c r="E16" s="12"/>
      <c r="F16" s="13"/>
      <c r="G16" s="14"/>
      <c r="H16" s="12"/>
      <c r="I16" s="13"/>
      <c r="J16" s="14"/>
      <c r="K16" s="12"/>
      <c r="L16" s="13">
        <v>5770</v>
      </c>
      <c r="M16" s="14"/>
      <c r="N16" s="12"/>
      <c r="O16" s="13"/>
      <c r="P16" s="14"/>
      <c r="Q16" s="12"/>
      <c r="R16" s="13"/>
      <c r="S16" s="14"/>
    </row>
    <row r="17" spans="1:26" ht="15.75" customHeight="1" x14ac:dyDescent="0.25">
      <c r="A17" s="5"/>
      <c r="B17" s="6"/>
      <c r="C17" s="7"/>
      <c r="D17" s="8"/>
      <c r="E17" s="6"/>
      <c r="F17" s="7"/>
      <c r="G17" s="8"/>
      <c r="H17" s="6"/>
      <c r="I17" s="7"/>
      <c r="J17" s="8"/>
      <c r="K17" s="6"/>
      <c r="L17" s="7"/>
      <c r="M17" s="8"/>
      <c r="N17" s="6"/>
      <c r="O17" s="7"/>
      <c r="P17" s="8"/>
      <c r="Q17" s="6"/>
      <c r="R17" s="7"/>
      <c r="S17" s="8"/>
    </row>
    <row r="18" spans="1:26" ht="15.75" customHeight="1" x14ac:dyDescent="0.25">
      <c r="A18" s="5"/>
      <c r="B18" s="9"/>
      <c r="C18" s="10"/>
      <c r="D18" s="11"/>
      <c r="E18" s="9"/>
      <c r="F18" s="10"/>
      <c r="G18" s="11"/>
      <c r="H18" s="9"/>
      <c r="I18" s="10"/>
      <c r="J18" s="11"/>
      <c r="K18" s="9"/>
      <c r="L18" s="10"/>
      <c r="M18" s="11"/>
      <c r="N18" s="9"/>
      <c r="O18" s="10"/>
      <c r="P18" s="11"/>
      <c r="Q18" s="9"/>
      <c r="R18" s="10"/>
      <c r="S18" s="11"/>
    </row>
    <row r="19" spans="1:26" ht="15.75" customHeight="1" x14ac:dyDescent="0.25">
      <c r="A19" s="5"/>
      <c r="B19" s="9"/>
      <c r="C19" s="10"/>
      <c r="D19" s="11"/>
      <c r="E19" s="9"/>
      <c r="F19" s="10"/>
      <c r="G19" s="11"/>
      <c r="H19" s="9"/>
      <c r="I19" s="10"/>
      <c r="J19" s="11"/>
      <c r="K19" s="34">
        <v>3537</v>
      </c>
      <c r="L19" s="10"/>
      <c r="M19" s="11"/>
      <c r="N19" s="9"/>
      <c r="O19" s="10"/>
      <c r="P19" s="11"/>
      <c r="Q19" s="9"/>
      <c r="R19" s="10"/>
      <c r="S19" s="11"/>
    </row>
    <row r="20" spans="1:26" ht="15.75" customHeight="1" x14ac:dyDescent="0.25">
      <c r="A20" s="5"/>
      <c r="B20" s="9"/>
      <c r="C20" s="10"/>
      <c r="D20" s="11"/>
      <c r="E20" s="9"/>
      <c r="F20" s="10"/>
      <c r="G20" s="11"/>
      <c r="H20" s="9"/>
      <c r="I20" s="10"/>
      <c r="J20" s="11"/>
      <c r="K20" s="9"/>
      <c r="L20" s="10"/>
      <c r="M20" s="11"/>
      <c r="N20" s="9"/>
      <c r="O20" s="10"/>
      <c r="P20" s="11"/>
      <c r="Q20" s="9"/>
      <c r="R20" s="10"/>
      <c r="S20" s="11"/>
    </row>
    <row r="21" spans="1:26" ht="15.75" customHeight="1" x14ac:dyDescent="0.25">
      <c r="A21" s="5"/>
      <c r="B21" s="9"/>
      <c r="C21" s="10"/>
      <c r="D21" s="11"/>
      <c r="E21" s="9"/>
      <c r="F21" s="10"/>
      <c r="G21" s="11"/>
      <c r="H21" s="9"/>
      <c r="I21" s="10"/>
      <c r="J21" s="11"/>
      <c r="K21" s="9"/>
      <c r="L21" s="10"/>
      <c r="M21" s="11"/>
      <c r="N21" s="9"/>
      <c r="O21" s="10"/>
      <c r="P21" s="11"/>
      <c r="Q21" s="9"/>
      <c r="R21" s="10"/>
      <c r="S21" s="11"/>
    </row>
    <row r="22" spans="1:26" ht="15.75" customHeight="1" x14ac:dyDescent="0.25">
      <c r="A22" s="5"/>
      <c r="B22" s="9"/>
      <c r="C22" s="10"/>
      <c r="D22" s="11"/>
      <c r="E22" s="9"/>
      <c r="F22" s="10"/>
      <c r="G22" s="11"/>
      <c r="H22" s="9"/>
      <c r="I22" s="10"/>
      <c r="J22" s="11"/>
      <c r="K22" s="9"/>
      <c r="L22" s="10"/>
      <c r="M22" s="11"/>
      <c r="N22" s="9"/>
      <c r="O22" s="10"/>
      <c r="P22" s="11"/>
      <c r="Q22" s="9"/>
      <c r="R22" s="10"/>
      <c r="S22" s="11"/>
    </row>
    <row r="23" spans="1:26" ht="15.75" customHeight="1" x14ac:dyDescent="0.25">
      <c r="A23" s="5">
        <f t="shared" ref="A23" si="3">A30+1</f>
        <v>2</v>
      </c>
      <c r="B23" s="12"/>
      <c r="C23" s="13"/>
      <c r="D23" s="14"/>
      <c r="E23" s="12"/>
      <c r="F23" s="13"/>
      <c r="G23" s="14"/>
      <c r="H23" s="15"/>
      <c r="I23" s="13">
        <v>9307</v>
      </c>
      <c r="J23" s="14"/>
      <c r="K23" s="12"/>
      <c r="L23" s="13"/>
      <c r="M23" s="14"/>
      <c r="N23" s="12"/>
      <c r="O23" s="13"/>
      <c r="P23" s="14"/>
      <c r="Q23" s="12"/>
      <c r="R23" s="13"/>
      <c r="S23" s="14"/>
    </row>
    <row r="24" spans="1:26" ht="15.75" customHeight="1" x14ac:dyDescent="0.25">
      <c r="A24" s="5"/>
      <c r="B24" s="6"/>
      <c r="C24" s="7"/>
      <c r="D24" s="8"/>
      <c r="E24" s="6"/>
      <c r="F24" s="7"/>
      <c r="G24" s="8"/>
      <c r="H24" s="24"/>
      <c r="I24" s="7"/>
      <c r="J24" s="8"/>
      <c r="K24" s="6"/>
      <c r="L24" s="7"/>
      <c r="M24" s="8"/>
      <c r="N24" s="6"/>
      <c r="O24" s="7"/>
      <c r="P24" s="8"/>
      <c r="Q24" s="6"/>
      <c r="R24" s="7"/>
      <c r="S24" s="8"/>
    </row>
    <row r="25" spans="1:26" ht="15.75" customHeight="1" x14ac:dyDescent="0.25">
      <c r="A25" s="5"/>
      <c r="B25" s="9"/>
      <c r="C25" s="10"/>
      <c r="D25" s="11"/>
      <c r="E25" s="9"/>
      <c r="F25" s="10"/>
      <c r="G25" s="11"/>
      <c r="H25" s="25"/>
      <c r="I25" s="10"/>
      <c r="J25" s="11"/>
      <c r="K25" s="9"/>
      <c r="L25" s="10"/>
      <c r="M25" s="11"/>
      <c r="N25" s="9"/>
      <c r="O25" s="10"/>
      <c r="P25" s="11"/>
      <c r="Q25" s="9"/>
      <c r="R25" s="10"/>
      <c r="S25" s="11"/>
    </row>
    <row r="26" spans="1:26" ht="15.75" customHeight="1" x14ac:dyDescent="0.25">
      <c r="A26" s="5"/>
      <c r="B26" s="9"/>
      <c r="C26" s="10"/>
      <c r="D26" s="11"/>
      <c r="E26" s="9"/>
      <c r="F26" s="10"/>
      <c r="G26" s="11"/>
      <c r="H26" s="38">
        <v>3443</v>
      </c>
      <c r="I26" s="10"/>
      <c r="J26" s="11"/>
      <c r="K26" s="9"/>
      <c r="L26" s="10"/>
      <c r="M26" s="11"/>
      <c r="N26" s="9"/>
      <c r="O26" s="10"/>
      <c r="P26" s="11"/>
      <c r="Q26" s="9"/>
      <c r="R26" s="10"/>
      <c r="S26" s="11"/>
    </row>
    <row r="27" spans="1:26" ht="15.75" customHeight="1" x14ac:dyDescent="0.25">
      <c r="A27" s="5"/>
      <c r="B27" s="9"/>
      <c r="C27" s="10"/>
      <c r="D27" s="11"/>
      <c r="E27" s="9"/>
      <c r="F27" s="10"/>
      <c r="G27" s="11"/>
      <c r="H27" s="25"/>
      <c r="I27" s="10"/>
      <c r="J27" s="11"/>
      <c r="K27" s="9"/>
      <c r="L27" s="10"/>
      <c r="M27" s="11"/>
      <c r="N27" s="9"/>
      <c r="O27" s="10"/>
      <c r="P27" s="11"/>
      <c r="Q27" s="9"/>
      <c r="R27" s="10"/>
      <c r="S27" s="11"/>
    </row>
    <row r="28" spans="1:26" ht="15.75" customHeight="1" x14ac:dyDescent="0.25">
      <c r="A28" s="5"/>
      <c r="B28" s="9"/>
      <c r="C28" s="10"/>
      <c r="D28" s="11"/>
      <c r="E28" s="9"/>
      <c r="F28" s="10"/>
      <c r="G28" s="27"/>
      <c r="H28" s="26"/>
      <c r="I28" s="10"/>
      <c r="J28" s="11"/>
      <c r="K28" s="9"/>
      <c r="L28" s="10"/>
      <c r="M28" s="11"/>
      <c r="N28" s="9"/>
      <c r="O28" s="10"/>
      <c r="P28" s="11"/>
      <c r="Q28" s="9"/>
      <c r="R28" s="10"/>
      <c r="S28" s="11"/>
    </row>
    <row r="29" spans="1:26" ht="15.75" customHeight="1" x14ac:dyDescent="0.25">
      <c r="A29" s="5"/>
      <c r="B29" s="9"/>
      <c r="C29" s="10"/>
      <c r="D29" s="11"/>
      <c r="E29" s="9"/>
      <c r="F29" s="10"/>
      <c r="G29" s="11"/>
      <c r="H29" s="9"/>
      <c r="I29" s="10"/>
      <c r="J29" s="11"/>
      <c r="K29" s="9"/>
      <c r="L29" s="10"/>
      <c r="M29" s="11"/>
      <c r="N29" s="9"/>
      <c r="O29" s="10"/>
      <c r="P29" s="11"/>
      <c r="Q29" s="9"/>
      <c r="R29" s="10"/>
      <c r="S29" s="11"/>
    </row>
    <row r="30" spans="1:26" ht="15.75" customHeight="1" x14ac:dyDescent="0.25">
      <c r="A30" s="5">
        <f>A37+1</f>
        <v>1</v>
      </c>
      <c r="B30" s="12"/>
      <c r="C30" s="13"/>
      <c r="D30" s="14"/>
      <c r="E30" s="15"/>
      <c r="F30" s="13">
        <v>12750</v>
      </c>
      <c r="G30" s="14"/>
      <c r="H30" s="12"/>
      <c r="I30" s="13"/>
      <c r="J30" s="14"/>
      <c r="K30" s="12"/>
      <c r="L30" s="13"/>
      <c r="M30" s="14"/>
      <c r="N30" s="12"/>
      <c r="O30" s="13"/>
      <c r="P30" s="14"/>
      <c r="Q30" s="12"/>
      <c r="R30" s="13"/>
      <c r="S30" s="14"/>
    </row>
    <row r="31" spans="1:26" ht="15.75" customHeight="1" x14ac:dyDescent="0.35">
      <c r="A31" s="5"/>
      <c r="B31" s="6"/>
      <c r="C31" s="7"/>
      <c r="D31" s="8"/>
      <c r="E31" s="22"/>
      <c r="F31" s="7"/>
      <c r="G31" s="8"/>
      <c r="H31" s="6"/>
      <c r="I31" s="7"/>
      <c r="J31" s="8"/>
      <c r="K31" s="6"/>
      <c r="L31" s="7"/>
      <c r="M31" s="8"/>
      <c r="N31" s="6"/>
      <c r="O31" s="7"/>
      <c r="P31" s="8"/>
      <c r="Q31" s="6"/>
      <c r="R31" s="7"/>
      <c r="S31" s="8"/>
      <c r="V31" s="4" t="s">
        <v>4</v>
      </c>
      <c r="W31" s="4" t="s">
        <v>6</v>
      </c>
      <c r="X31" s="4" t="s">
        <v>5</v>
      </c>
      <c r="Y31" s="4" t="s">
        <v>11</v>
      </c>
      <c r="Z31" s="3" t="s">
        <v>10</v>
      </c>
    </row>
    <row r="32" spans="1:26" ht="15.75" customHeight="1" x14ac:dyDescent="0.3">
      <c r="A32" s="5"/>
      <c r="B32" s="9"/>
      <c r="C32" s="10"/>
      <c r="D32" s="11"/>
      <c r="E32" s="23"/>
      <c r="F32" s="16"/>
      <c r="G32" s="11"/>
      <c r="H32" s="9"/>
      <c r="I32" s="10"/>
      <c r="J32" s="11"/>
      <c r="K32" s="9"/>
      <c r="L32" s="10"/>
      <c r="M32" s="11"/>
      <c r="N32" s="9"/>
      <c r="O32" s="10"/>
      <c r="P32" s="11"/>
      <c r="Q32" s="9"/>
      <c r="R32" s="10"/>
      <c r="S32" s="11"/>
      <c r="V32" s="3">
        <v>0</v>
      </c>
      <c r="W32" s="31">
        <v>15000</v>
      </c>
      <c r="X32" s="3">
        <v>0.85</v>
      </c>
      <c r="Y32" s="3">
        <f>(W32*Z32)</f>
        <v>2250.0000000000005</v>
      </c>
      <c r="Z32" s="3">
        <f>1-X32</f>
        <v>0.15000000000000002</v>
      </c>
    </row>
    <row r="33" spans="1:26" ht="15.75" customHeight="1" x14ac:dyDescent="0.3">
      <c r="A33" s="5"/>
      <c r="B33" s="9"/>
      <c r="C33" s="10"/>
      <c r="D33" s="11"/>
      <c r="E33" s="23"/>
      <c r="F33" s="10"/>
      <c r="G33" s="11"/>
      <c r="H33" s="9"/>
      <c r="I33" s="10"/>
      <c r="J33" s="11"/>
      <c r="K33" s="9"/>
      <c r="L33" s="10"/>
      <c r="M33" s="11"/>
      <c r="N33" s="9"/>
      <c r="O33" s="10"/>
      <c r="P33" s="11"/>
      <c r="Q33" s="9"/>
      <c r="R33" s="10"/>
      <c r="S33" s="11"/>
      <c r="V33" s="3">
        <v>1</v>
      </c>
      <c r="W33" s="31">
        <f>W32-Y32</f>
        <v>12750</v>
      </c>
      <c r="X33" s="3">
        <v>0.73</v>
      </c>
      <c r="Y33" s="3">
        <f t="shared" ref="Y33:Y36" si="4">(W33*Z33)</f>
        <v>3442.5</v>
      </c>
      <c r="Z33" s="3">
        <f t="shared" ref="Z33:Z37" si="5">1-X33</f>
        <v>0.27</v>
      </c>
    </row>
    <row r="34" spans="1:26" ht="15.75" customHeight="1" x14ac:dyDescent="0.3">
      <c r="A34" s="5"/>
      <c r="B34" s="9"/>
      <c r="C34" s="10"/>
      <c r="D34" s="33">
        <v>2250</v>
      </c>
      <c r="E34" s="32"/>
      <c r="F34" s="10"/>
      <c r="G34" s="11"/>
      <c r="H34" s="9"/>
      <c r="I34" s="10"/>
      <c r="J34" s="11"/>
      <c r="K34" s="9"/>
      <c r="L34" s="10"/>
      <c r="M34" s="11"/>
      <c r="N34" s="9"/>
      <c r="O34" s="10"/>
      <c r="P34" s="11"/>
      <c r="Q34" s="9"/>
      <c r="R34" s="10"/>
      <c r="S34" s="11"/>
      <c r="V34" s="3">
        <v>2</v>
      </c>
      <c r="W34" s="31">
        <f t="shared" ref="W34:W37" si="6">W33-Y33</f>
        <v>9307.5</v>
      </c>
      <c r="X34" s="3">
        <v>0.62</v>
      </c>
      <c r="Y34" s="3">
        <f t="shared" si="4"/>
        <v>3536.85</v>
      </c>
      <c r="Z34" s="3">
        <f t="shared" si="5"/>
        <v>0.38</v>
      </c>
    </row>
    <row r="35" spans="1:26" ht="15.75" customHeight="1" x14ac:dyDescent="0.3">
      <c r="A35" s="5"/>
      <c r="B35" s="9"/>
      <c r="C35" s="10"/>
      <c r="D35" s="17"/>
      <c r="E35" s="23"/>
      <c r="F35" s="10"/>
      <c r="G35" s="11"/>
      <c r="H35" s="9"/>
      <c r="I35" s="10"/>
      <c r="J35" s="11"/>
      <c r="K35" s="9"/>
      <c r="L35" s="10"/>
      <c r="M35" s="11"/>
      <c r="N35" s="9"/>
      <c r="O35" s="10"/>
      <c r="P35" s="11"/>
      <c r="Q35" s="9"/>
      <c r="R35" s="10"/>
      <c r="S35" s="11"/>
      <c r="V35" s="3">
        <v>3</v>
      </c>
      <c r="W35" s="31">
        <f t="shared" si="6"/>
        <v>5770.65</v>
      </c>
      <c r="X35" s="3">
        <v>0.46</v>
      </c>
      <c r="Y35" s="3">
        <f t="shared" si="4"/>
        <v>3116.1509999999998</v>
      </c>
      <c r="Z35" s="3">
        <f t="shared" si="5"/>
        <v>0.54</v>
      </c>
    </row>
    <row r="36" spans="1:26" ht="15.75" customHeight="1" x14ac:dyDescent="0.3">
      <c r="A36" s="5"/>
      <c r="B36" s="9"/>
      <c r="C36" s="10"/>
      <c r="D36" s="18"/>
      <c r="E36" s="19"/>
      <c r="F36" s="10"/>
      <c r="G36" s="18"/>
      <c r="H36" s="9"/>
      <c r="I36" s="10"/>
      <c r="J36" s="11"/>
      <c r="K36" s="9"/>
      <c r="L36" s="10"/>
      <c r="M36" s="11"/>
      <c r="N36" s="9"/>
      <c r="O36" s="10"/>
      <c r="P36" s="11"/>
      <c r="Q36" s="9"/>
      <c r="R36" s="10"/>
      <c r="S36" s="11"/>
      <c r="V36" s="3">
        <v>4</v>
      </c>
      <c r="W36" s="31">
        <f>W35-Y35</f>
        <v>2654.4989999999998</v>
      </c>
      <c r="X36" s="3">
        <v>0.11</v>
      </c>
      <c r="Y36" s="3">
        <f t="shared" si="4"/>
        <v>2362.5041099999999</v>
      </c>
      <c r="Z36" s="3">
        <f t="shared" si="5"/>
        <v>0.89</v>
      </c>
    </row>
    <row r="37" spans="1:26" ht="15.75" customHeight="1" x14ac:dyDescent="0.3">
      <c r="A37" s="5">
        <v>0</v>
      </c>
      <c r="B37" s="15"/>
      <c r="C37" s="13">
        <v>15000</v>
      </c>
      <c r="D37" s="14"/>
      <c r="E37" s="12"/>
      <c r="F37" s="13"/>
      <c r="G37" s="14"/>
      <c r="H37" s="12"/>
      <c r="I37" s="13"/>
      <c r="J37" s="14"/>
      <c r="K37" s="12"/>
      <c r="L37" s="13"/>
      <c r="M37" s="14"/>
      <c r="N37" s="12"/>
      <c r="O37" s="13"/>
      <c r="P37" s="14"/>
      <c r="Q37" s="12"/>
      <c r="R37" s="13"/>
      <c r="S37" s="14"/>
      <c r="V37" s="3">
        <v>5</v>
      </c>
      <c r="W37" s="31">
        <f t="shared" si="6"/>
        <v>291.99488999999994</v>
      </c>
      <c r="X37" s="3">
        <v>0</v>
      </c>
      <c r="Y37" s="3"/>
      <c r="Z37" s="3">
        <f t="shared" si="5"/>
        <v>1</v>
      </c>
    </row>
    <row r="38" spans="1:26" ht="15.75" customHeight="1" x14ac:dyDescent="0.25">
      <c r="A38" s="20"/>
      <c r="C38" s="21">
        <v>2015</v>
      </c>
      <c r="D38" s="5"/>
      <c r="E38" s="5"/>
      <c r="F38" s="21">
        <f>C38+1</f>
        <v>2016</v>
      </c>
      <c r="G38" s="5"/>
      <c r="H38" s="5"/>
      <c r="I38" s="21">
        <f t="shared" ref="I38" si="7">F38+1</f>
        <v>2017</v>
      </c>
      <c r="J38" s="5"/>
      <c r="K38" s="5"/>
      <c r="L38" s="21">
        <f t="shared" ref="L38" si="8">I38+1</f>
        <v>2018</v>
      </c>
      <c r="M38" s="5"/>
      <c r="N38" s="5"/>
      <c r="O38" s="21">
        <f t="shared" ref="O38" si="9">L38+1</f>
        <v>2019</v>
      </c>
      <c r="P38" s="5"/>
      <c r="Q38" s="5"/>
      <c r="R38" s="21">
        <f t="shared" ref="R38" si="10">O38+1</f>
        <v>2020</v>
      </c>
    </row>
    <row r="39" spans="1:26" ht="15.75" customHeight="1" x14ac:dyDescent="0.25"/>
    <row r="40" spans="1:26" ht="15.75" customHeight="1" x14ac:dyDescent="0.25"/>
    <row r="41" spans="1:26" ht="15.75" customHeight="1" x14ac:dyDescent="0.25"/>
    <row r="42" spans="1:26" ht="15.75" customHeight="1" x14ac:dyDescent="0.25"/>
    <row r="43" spans="1:26" ht="15.75" customHeight="1" x14ac:dyDescent="0.25"/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1.25" customHeight="1" x14ac:dyDescent="0.25"/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95BE6-BA53-4045-BF94-753A0A3877BE}">
  <dimension ref="A1:Y38"/>
  <sheetViews>
    <sheetView tabSelected="1" topLeftCell="A10" zoomScale="82" zoomScaleNormal="82" workbookViewId="0">
      <selection activeCell="P12" sqref="P12"/>
    </sheetView>
  </sheetViews>
  <sheetFormatPr defaultRowHeight="15" x14ac:dyDescent="0.25"/>
  <cols>
    <col min="3" max="3" width="22.42578125" customWidth="1"/>
    <col min="11" max="11" width="16.7109375" customWidth="1"/>
    <col min="13" max="13" width="11.28515625" bestFit="1" customWidth="1"/>
    <col min="15" max="16" width="11.28515625" bestFit="1" customWidth="1"/>
    <col min="17" max="17" width="15.7109375" bestFit="1" customWidth="1"/>
  </cols>
  <sheetData>
    <row r="1" spans="1:25" ht="18.75" x14ac:dyDescent="0.3">
      <c r="A1" s="30" t="s">
        <v>20</v>
      </c>
      <c r="B1" s="30" t="s">
        <v>21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5" ht="18.75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5" ht="18.75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25" ht="18.75" x14ac:dyDescent="0.3">
      <c r="A4" s="3"/>
      <c r="B4" s="3" t="s">
        <v>22</v>
      </c>
      <c r="C4" s="3" t="s">
        <v>23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>
        <f>(N38)</f>
        <v>1565307</v>
      </c>
      <c r="P4" s="36">
        <f>F24+(F27)+(N27)+(F34)+(N34)</f>
        <v>1565307</v>
      </c>
      <c r="Q4" s="3" t="s">
        <v>67</v>
      </c>
      <c r="R4" s="36">
        <f>(F27+N27)+(F34+N34)</f>
        <v>-17956</v>
      </c>
      <c r="S4">
        <f>(H8+H10)</f>
        <v>-17956</v>
      </c>
    </row>
    <row r="5" spans="1:25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25" ht="18.75" x14ac:dyDescent="0.3">
      <c r="A6" s="3"/>
      <c r="B6" s="3" t="s">
        <v>24</v>
      </c>
      <c r="C6" s="3" t="s">
        <v>25</v>
      </c>
      <c r="D6" s="3"/>
      <c r="E6" s="3"/>
      <c r="F6" s="3"/>
      <c r="G6" s="3"/>
      <c r="H6" s="36" t="s">
        <v>61</v>
      </c>
      <c r="I6" s="3"/>
      <c r="J6" s="3"/>
      <c r="K6" s="3"/>
      <c r="L6" s="3"/>
      <c r="M6" s="3"/>
      <c r="N6" s="3"/>
      <c r="O6" s="3"/>
      <c r="P6" s="3"/>
      <c r="Q6" s="3"/>
      <c r="R6" s="3"/>
    </row>
    <row r="7" spans="1:25" ht="18.75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25" ht="18.75" x14ac:dyDescent="0.3">
      <c r="A8" s="3"/>
      <c r="B8" s="3" t="s">
        <v>26</v>
      </c>
      <c r="C8" s="3" t="s">
        <v>27</v>
      </c>
      <c r="D8" s="3"/>
      <c r="E8" s="3"/>
      <c r="F8" s="3"/>
      <c r="G8" s="3"/>
      <c r="H8" s="36">
        <f>(F25+N25)-(F26+N26)</f>
        <v>-23265</v>
      </c>
      <c r="I8" s="3"/>
      <c r="J8" s="3"/>
      <c r="K8" s="3"/>
      <c r="L8" s="3"/>
      <c r="M8" s="3"/>
      <c r="N8" s="3"/>
      <c r="O8" s="3"/>
      <c r="P8" s="3"/>
      <c r="Q8" s="3"/>
      <c r="R8" s="3"/>
    </row>
    <row r="9" spans="1:25" ht="18.75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25" ht="18.75" x14ac:dyDescent="0.3">
      <c r="A10" s="3"/>
      <c r="B10" s="3" t="s">
        <v>28</v>
      </c>
      <c r="C10" s="3" t="s">
        <v>29</v>
      </c>
      <c r="D10" s="3"/>
      <c r="E10" s="3"/>
      <c r="F10" s="3"/>
      <c r="G10" s="3"/>
      <c r="H10" s="36">
        <f>(F28+F29+F30+N28+N29+N30)-(F31+F32+F33+N31+N32+N33)</f>
        <v>5309</v>
      </c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25" ht="18.7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25" ht="18.75" x14ac:dyDescent="0.3">
      <c r="A12" s="3"/>
      <c r="B12" s="3" t="s">
        <v>30</v>
      </c>
      <c r="C12" s="3" t="s">
        <v>31</v>
      </c>
      <c r="D12" s="3"/>
      <c r="E12" s="3"/>
      <c r="F12" s="3"/>
      <c r="G12" s="3"/>
      <c r="H12" s="3"/>
      <c r="I12" s="3"/>
      <c r="J12" s="3"/>
      <c r="K12" s="3" t="s">
        <v>62</v>
      </c>
      <c r="L12" s="3"/>
      <c r="M12" s="36">
        <f>(F24+N38)/2</f>
        <v>1574285</v>
      </c>
      <c r="N12" s="3"/>
      <c r="O12" s="3" t="s">
        <v>63</v>
      </c>
      <c r="P12" s="36">
        <f>((F25+N25)/M12)*100</f>
        <v>1.273975169680204</v>
      </c>
      <c r="Q12" s="3"/>
      <c r="R12" s="3"/>
    </row>
    <row r="13" spans="1:25" ht="18.75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25" ht="18.75" x14ac:dyDescent="0.3">
      <c r="A14" s="3"/>
      <c r="B14" s="3" t="s">
        <v>32</v>
      </c>
      <c r="C14" s="3" t="s">
        <v>33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 t="s">
        <v>64</v>
      </c>
      <c r="P14" s="36">
        <f>(((F26+N26)/2)/M12)*100</f>
        <v>1.3758944536726196</v>
      </c>
      <c r="Q14" s="3"/>
      <c r="R14" s="3"/>
    </row>
    <row r="15" spans="1:25" ht="18.75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25" ht="18.75" x14ac:dyDescent="0.3">
      <c r="A16" s="3"/>
      <c r="B16" s="3" t="s">
        <v>34</v>
      </c>
      <c r="C16" s="3" t="s">
        <v>35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 t="s">
        <v>65</v>
      </c>
      <c r="P16" s="36">
        <f>(LN(N38/F24))/2</f>
        <v>-5.7029682254614014E-3</v>
      </c>
      <c r="Q16" s="3"/>
      <c r="R16" s="36" t="s">
        <v>71</v>
      </c>
      <c r="Y16">
        <f>(N38-F24)/(2*F24)</f>
        <v>-5.6705676820591397E-3</v>
      </c>
    </row>
    <row r="17" spans="1:18" ht="18.7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20.25" x14ac:dyDescent="0.35">
      <c r="A18" s="3"/>
      <c r="B18" s="3" t="s">
        <v>36</v>
      </c>
      <c r="C18" s="3" t="s">
        <v>37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 t="s">
        <v>66</v>
      </c>
      <c r="Q18" s="36">
        <f>N38*EXP(P16*3)</f>
        <v>1538754.1049216662</v>
      </c>
      <c r="R18" s="3"/>
    </row>
    <row r="19" spans="1:18" ht="18.75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18.75" x14ac:dyDescent="0.3">
      <c r="A20" s="3"/>
      <c r="B20" s="3" t="s">
        <v>38</v>
      </c>
      <c r="C20" s="3" t="s">
        <v>73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40">
        <v>1524826</v>
      </c>
      <c r="P20" s="3"/>
      <c r="Q20" s="36" t="s">
        <v>68</v>
      </c>
      <c r="R20" s="3"/>
    </row>
    <row r="21" spans="1:18" ht="18.75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x14ac:dyDescent="0.25">
      <c r="C22" t="s">
        <v>59</v>
      </c>
      <c r="D22">
        <v>2015</v>
      </c>
      <c r="K22" t="s">
        <v>60</v>
      </c>
    </row>
    <row r="23" spans="1:18" x14ac:dyDescent="0.25">
      <c r="D23" t="s">
        <v>41</v>
      </c>
      <c r="E23" t="s">
        <v>42</v>
      </c>
      <c r="F23" t="s">
        <v>43</v>
      </c>
      <c r="L23" t="s">
        <v>41</v>
      </c>
      <c r="M23" t="s">
        <v>42</v>
      </c>
      <c r="N23" t="s">
        <v>43</v>
      </c>
    </row>
    <row r="24" spans="1:18" x14ac:dyDescent="0.25">
      <c r="C24" t="s">
        <v>44</v>
      </c>
      <c r="D24">
        <v>752645</v>
      </c>
      <c r="E24">
        <v>830618</v>
      </c>
      <c r="F24">
        <v>1583263</v>
      </c>
      <c r="K24" t="s">
        <v>44</v>
      </c>
      <c r="L24">
        <v>747508</v>
      </c>
      <c r="M24">
        <v>823545</v>
      </c>
      <c r="N24">
        <v>1571053</v>
      </c>
    </row>
    <row r="25" spans="1:18" x14ac:dyDescent="0.25">
      <c r="C25" t="s">
        <v>45</v>
      </c>
      <c r="D25">
        <v>5188</v>
      </c>
      <c r="E25">
        <v>4967</v>
      </c>
      <c r="F25">
        <v>10155</v>
      </c>
      <c r="K25" t="s">
        <v>45</v>
      </c>
      <c r="L25">
        <v>5162</v>
      </c>
      <c r="M25">
        <v>4739</v>
      </c>
      <c r="N25">
        <v>9901</v>
      </c>
    </row>
    <row r="26" spans="1:18" x14ac:dyDescent="0.25">
      <c r="C26" t="s">
        <v>46</v>
      </c>
      <c r="D26">
        <v>10329</v>
      </c>
      <c r="E26">
        <v>12139</v>
      </c>
      <c r="F26">
        <v>22468</v>
      </c>
      <c r="K26" t="s">
        <v>46</v>
      </c>
      <c r="L26">
        <v>9727</v>
      </c>
      <c r="M26">
        <v>11126</v>
      </c>
      <c r="N26">
        <v>20853</v>
      </c>
    </row>
    <row r="27" spans="1:18" x14ac:dyDescent="0.25">
      <c r="C27" t="s">
        <v>47</v>
      </c>
      <c r="D27">
        <v>-5141</v>
      </c>
      <c r="E27">
        <v>-7172</v>
      </c>
      <c r="F27">
        <v>-12313</v>
      </c>
      <c r="K27" t="s">
        <v>47</v>
      </c>
      <c r="L27">
        <v>-4565</v>
      </c>
      <c r="M27">
        <v>-6387</v>
      </c>
      <c r="N27">
        <v>-10952</v>
      </c>
    </row>
    <row r="28" spans="1:18" x14ac:dyDescent="0.25">
      <c r="C28" t="s">
        <v>48</v>
      </c>
      <c r="D28">
        <v>17579</v>
      </c>
      <c r="E28">
        <v>18196</v>
      </c>
      <c r="F28">
        <v>35775</v>
      </c>
      <c r="K28" t="s">
        <v>48</v>
      </c>
      <c r="L28">
        <v>17939</v>
      </c>
      <c r="M28">
        <v>18522</v>
      </c>
      <c r="N28">
        <v>36461</v>
      </c>
    </row>
    <row r="29" spans="1:18" x14ac:dyDescent="0.25">
      <c r="C29" t="s">
        <v>49</v>
      </c>
      <c r="D29">
        <v>3710</v>
      </c>
      <c r="E29">
        <v>3276</v>
      </c>
      <c r="F29">
        <v>6986</v>
      </c>
      <c r="K29" t="s">
        <v>49</v>
      </c>
      <c r="L29">
        <v>5767</v>
      </c>
      <c r="M29">
        <v>3889</v>
      </c>
      <c r="N29">
        <v>9656</v>
      </c>
    </row>
    <row r="30" spans="1:18" x14ac:dyDescent="0.25">
      <c r="C30" t="s">
        <v>50</v>
      </c>
      <c r="D30">
        <v>2779</v>
      </c>
      <c r="E30">
        <v>1817</v>
      </c>
      <c r="F30">
        <v>4596</v>
      </c>
      <c r="K30" t="s">
        <v>50</v>
      </c>
      <c r="L30">
        <v>3012</v>
      </c>
      <c r="M30">
        <v>1868</v>
      </c>
      <c r="N30">
        <v>4880</v>
      </c>
    </row>
    <row r="31" spans="1:18" x14ac:dyDescent="0.25">
      <c r="C31" t="s">
        <v>51</v>
      </c>
      <c r="D31">
        <v>16896</v>
      </c>
      <c r="E31">
        <v>17723</v>
      </c>
      <c r="F31">
        <v>34619</v>
      </c>
      <c r="K31" t="s">
        <v>51</v>
      </c>
      <c r="L31">
        <v>17035</v>
      </c>
      <c r="M31">
        <v>17719</v>
      </c>
      <c r="N31">
        <v>34754</v>
      </c>
    </row>
    <row r="32" spans="1:18" x14ac:dyDescent="0.25">
      <c r="C32" t="s">
        <v>52</v>
      </c>
      <c r="D32">
        <v>2023</v>
      </c>
      <c r="E32">
        <v>1841</v>
      </c>
      <c r="F32">
        <v>3864</v>
      </c>
      <c r="K32" t="s">
        <v>52</v>
      </c>
      <c r="L32">
        <v>2001</v>
      </c>
      <c r="M32">
        <v>1815</v>
      </c>
      <c r="N32">
        <v>3816</v>
      </c>
    </row>
    <row r="33" spans="3:14" x14ac:dyDescent="0.25">
      <c r="C33" t="s">
        <v>53</v>
      </c>
      <c r="D33">
        <v>5145</v>
      </c>
      <c r="E33">
        <v>3626</v>
      </c>
      <c r="F33">
        <v>8771</v>
      </c>
      <c r="K33" t="s">
        <v>53</v>
      </c>
      <c r="L33">
        <v>4273</v>
      </c>
      <c r="M33">
        <v>2948</v>
      </c>
      <c r="N33">
        <v>7221</v>
      </c>
    </row>
    <row r="34" spans="3:14" x14ac:dyDescent="0.25">
      <c r="C34" t="s">
        <v>54</v>
      </c>
      <c r="D34">
        <v>4</v>
      </c>
      <c r="E34">
        <v>99</v>
      </c>
      <c r="F34">
        <v>103</v>
      </c>
      <c r="K34" t="s">
        <v>54</v>
      </c>
      <c r="L34">
        <v>3409</v>
      </c>
      <c r="M34">
        <v>1797</v>
      </c>
      <c r="N34">
        <v>5206</v>
      </c>
    </row>
    <row r="35" spans="3:14" x14ac:dyDescent="0.25">
      <c r="C35" t="s">
        <v>55</v>
      </c>
      <c r="D35">
        <v>742734</v>
      </c>
      <c r="E35">
        <v>816543</v>
      </c>
      <c r="F35">
        <v>1559277</v>
      </c>
      <c r="K35" t="s">
        <v>55</v>
      </c>
      <c r="L35">
        <v>740625</v>
      </c>
      <c r="M35">
        <v>811797</v>
      </c>
      <c r="N35">
        <v>1552422</v>
      </c>
    </row>
    <row r="36" spans="3:14" x14ac:dyDescent="0.25">
      <c r="C36" t="s">
        <v>56</v>
      </c>
      <c r="D36">
        <v>4774</v>
      </c>
      <c r="E36">
        <v>7002</v>
      </c>
      <c r="F36">
        <v>11776</v>
      </c>
      <c r="K36" t="s">
        <v>56</v>
      </c>
      <c r="L36">
        <v>5727</v>
      </c>
      <c r="M36">
        <v>7158</v>
      </c>
      <c r="N36">
        <v>12885</v>
      </c>
    </row>
    <row r="37" spans="3:14" x14ac:dyDescent="0.25">
      <c r="C37" t="s">
        <v>57</v>
      </c>
      <c r="D37">
        <v>0</v>
      </c>
      <c r="E37">
        <v>0</v>
      </c>
      <c r="F37">
        <v>0</v>
      </c>
      <c r="K37" t="s">
        <v>57</v>
      </c>
      <c r="L37">
        <v>0</v>
      </c>
      <c r="M37">
        <v>0</v>
      </c>
      <c r="N37">
        <v>0</v>
      </c>
    </row>
    <row r="38" spans="3:14" x14ac:dyDescent="0.25">
      <c r="C38" t="s">
        <v>58</v>
      </c>
      <c r="D38">
        <v>747508</v>
      </c>
      <c r="E38">
        <v>823545</v>
      </c>
      <c r="F38">
        <v>1571053</v>
      </c>
      <c r="K38" t="s">
        <v>58</v>
      </c>
      <c r="L38">
        <v>746352</v>
      </c>
      <c r="M38">
        <v>818955</v>
      </c>
      <c r="N38">
        <v>1565307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Es 1</vt:lpstr>
      <vt:lpstr>Lexis</vt:lpstr>
      <vt:lpstr>Es 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Alessandra</cp:lastModifiedBy>
  <dcterms:created xsi:type="dcterms:W3CDTF">2021-01-07T10:30:58Z</dcterms:created>
  <dcterms:modified xsi:type="dcterms:W3CDTF">2021-01-11T15:49:17Z</dcterms:modified>
</cp:coreProperties>
</file>