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essandra\Desktop\Esami Excel giugno\"/>
    </mc:Choice>
  </mc:AlternateContent>
  <xr:revisionPtr revIDLastSave="0" documentId="13_ncr:1_{0606E212-4B49-4257-8712-CA249572756E}" xr6:coauthVersionLast="44" xr6:coauthVersionMax="44" xr10:uidLastSave="{00000000-0000-0000-0000-000000000000}"/>
  <bookViews>
    <workbookView xWindow="-120" yWindow="-120" windowWidth="29040" windowHeight="15840" activeTab="1" xr2:uid="{9D735A57-6A0C-4D5F-A761-4E0CE178B9E8}"/>
  </bookViews>
  <sheets>
    <sheet name="Foglio1" sheetId="1" r:id="rId1"/>
    <sheet name="Foglio2" sheetId="2" r:id="rId2"/>
    <sheet name="dati bilancio da Istat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Q23" i="2" l="1"/>
  <c r="O23" i="2"/>
  <c r="O21" i="2"/>
  <c r="O19" i="2"/>
  <c r="L19" i="2"/>
  <c r="O17" i="2"/>
  <c r="L17" i="2"/>
  <c r="M15" i="2"/>
  <c r="M13" i="2"/>
  <c r="J15" i="2"/>
  <c r="J11" i="2"/>
  <c r="AC17" i="2"/>
  <c r="AC14" i="2"/>
  <c r="AC12" i="2"/>
  <c r="AC11" i="2"/>
  <c r="H45" i="1"/>
  <c r="H44" i="1"/>
  <c r="I44" i="1"/>
  <c r="I45" i="1"/>
  <c r="I46" i="1"/>
  <c r="O25" i="2" l="1"/>
  <c r="K53" i="1"/>
  <c r="G45" i="1"/>
  <c r="G44" i="1"/>
  <c r="D46" i="1"/>
  <c r="E45" i="1"/>
  <c r="E44" i="1"/>
  <c r="D44" i="1"/>
  <c r="F45" i="1"/>
  <c r="F44" i="1"/>
  <c r="K37" i="1"/>
  <c r="K35" i="1"/>
  <c r="K27" i="1"/>
  <c r="J13" i="2" l="1"/>
  <c r="O27" i="2"/>
</calcChain>
</file>

<file path=xl/sharedStrings.xml><?xml version="1.0" encoding="utf-8"?>
<sst xmlns="http://schemas.openxmlformats.org/spreadsheetml/2006/main" count="233" uniqueCount="126">
  <si>
    <t>MATRICOLA</t>
  </si>
  <si>
    <t>E-MAIL</t>
  </si>
  <si>
    <t xml:space="preserve">          ESAME DEMOGRAFIA - APPELLO 10 GIUGNO 2020</t>
  </si>
  <si>
    <t>COGNOME</t>
  </si>
  <si>
    <t>NOME</t>
  </si>
  <si>
    <t>x</t>
  </si>
  <si>
    <t xml:space="preserve">     età</t>
  </si>
  <si>
    <t>h</t>
  </si>
  <si>
    <t>i</t>
  </si>
  <si>
    <t xml:space="preserve">                 c</t>
  </si>
  <si>
    <t>d</t>
  </si>
  <si>
    <t>f</t>
  </si>
  <si>
    <t>a              b</t>
  </si>
  <si>
    <t>e</t>
  </si>
  <si>
    <t>g</t>
  </si>
  <si>
    <t>Chi sono?</t>
  </si>
  <si>
    <t>Figura/segmento?</t>
  </si>
  <si>
    <r>
      <rPr>
        <vertAlign val="subscript"/>
        <sz val="11"/>
        <color theme="1"/>
        <rFont val="Calibri"/>
        <family val="2"/>
        <scheme val="minor"/>
      </rPr>
      <t>1.1.2006</t>
    </r>
    <r>
      <rPr>
        <sz val="11"/>
        <color theme="1"/>
        <rFont val="Calibri"/>
        <family val="2"/>
        <scheme val="minor"/>
      </rPr>
      <t>P</t>
    </r>
    <r>
      <rPr>
        <vertAlign val="subscript"/>
        <sz val="11"/>
        <color theme="1"/>
        <rFont val="Calibri"/>
        <family val="2"/>
        <scheme val="minor"/>
      </rPr>
      <t>60</t>
    </r>
    <r>
      <rPr>
        <sz val="11"/>
        <color theme="1"/>
        <rFont val="Calibri"/>
        <family val="2"/>
        <scheme val="minor"/>
      </rPr>
      <t xml:space="preserve">  </t>
    </r>
  </si>
  <si>
    <t xml:space="preserve">segmento hi   </t>
  </si>
  <si>
    <r>
      <t>P</t>
    </r>
    <r>
      <rPr>
        <vertAlign val="subscript"/>
        <sz val="11"/>
        <color theme="1"/>
        <rFont val="Calibri"/>
        <family val="2"/>
        <scheme val="minor"/>
      </rPr>
      <t>61°</t>
    </r>
    <r>
      <rPr>
        <vertAlign val="superscript"/>
        <sz val="11"/>
        <color theme="1"/>
        <rFont val="Calibri"/>
        <family val="2"/>
        <scheme val="minor"/>
      </rPr>
      <t>1944</t>
    </r>
  </si>
  <si>
    <r>
      <rPr>
        <vertAlign val="subscript"/>
        <sz val="11"/>
        <color theme="1"/>
        <rFont val="Calibri"/>
        <family val="2"/>
        <scheme val="minor"/>
      </rPr>
      <t>2006</t>
    </r>
    <r>
      <rPr>
        <sz val="11"/>
        <color theme="1"/>
        <rFont val="Calibri"/>
        <family val="2"/>
        <scheme val="minor"/>
      </rPr>
      <t>M</t>
    </r>
    <r>
      <rPr>
        <vertAlign val="subscript"/>
        <sz val="11"/>
        <color theme="1"/>
        <rFont val="Calibri"/>
        <family val="2"/>
        <scheme val="minor"/>
      </rPr>
      <t>60</t>
    </r>
    <r>
      <rPr>
        <vertAlign val="superscript"/>
        <sz val="11"/>
        <color theme="1"/>
        <rFont val="Calibri"/>
        <family val="2"/>
        <scheme val="minor"/>
      </rPr>
      <t>1945</t>
    </r>
    <r>
      <rPr>
        <sz val="11"/>
        <color theme="1"/>
        <rFont val="Calibri"/>
        <family val="2"/>
        <scheme val="minor"/>
      </rPr>
      <t xml:space="preserve">  </t>
    </r>
  </si>
  <si>
    <r>
      <rPr>
        <vertAlign val="subscript"/>
        <sz val="11"/>
        <color theme="1"/>
        <rFont val="Calibri"/>
        <family val="2"/>
        <scheme val="minor"/>
      </rPr>
      <t>2005</t>
    </r>
    <r>
      <rPr>
        <sz val="11"/>
        <color theme="1"/>
        <rFont val="Calibri"/>
        <family val="2"/>
        <scheme val="minor"/>
      </rPr>
      <t>M</t>
    </r>
    <r>
      <rPr>
        <vertAlign val="subscript"/>
        <sz val="11"/>
        <color theme="1"/>
        <rFont val="Calibri"/>
        <family val="2"/>
        <scheme val="minor"/>
      </rPr>
      <t>60</t>
    </r>
    <r>
      <rPr>
        <vertAlign val="superscript"/>
        <sz val="11"/>
        <color theme="1"/>
        <rFont val="Calibri"/>
        <family val="2"/>
        <scheme val="minor"/>
      </rPr>
      <t xml:space="preserve"> </t>
    </r>
  </si>
  <si>
    <t>triangolo bdc</t>
  </si>
  <si>
    <t>Es.1</t>
  </si>
  <si>
    <t>lx</t>
  </si>
  <si>
    <t>dx</t>
  </si>
  <si>
    <t>qx</t>
  </si>
  <si>
    <t>Lx</t>
  </si>
  <si>
    <t>-</t>
  </si>
  <si>
    <t>Utilizzando opportunamente i dati sopra riportati, completare, ove possibile, il seguente troncone tavala di mortalità, Uomini, 2005-2006</t>
  </si>
  <si>
    <r>
      <t>M</t>
    </r>
    <r>
      <rPr>
        <vertAlign val="subscript"/>
        <sz val="11"/>
        <color theme="1"/>
        <rFont val="Calibri"/>
        <family val="2"/>
        <scheme val="minor"/>
      </rPr>
      <t>60</t>
    </r>
    <r>
      <rPr>
        <vertAlign val="superscript"/>
        <sz val="11"/>
        <color theme="1"/>
        <rFont val="Calibri"/>
        <family val="2"/>
        <scheme val="minor"/>
      </rPr>
      <t>1945</t>
    </r>
    <r>
      <rPr>
        <sz val="11"/>
        <color theme="1"/>
        <rFont val="Calibri"/>
        <family val="2"/>
        <scheme val="minor"/>
      </rPr>
      <t xml:space="preserve">  </t>
    </r>
  </si>
  <si>
    <t>l</t>
  </si>
  <si>
    <t>Siano dati i seguenti dati relativi alla popolazione maschile</t>
  </si>
  <si>
    <t>Senza riempire lo schema di Lexis, completare il prospetto accanto:</t>
  </si>
  <si>
    <t>Numero</t>
  </si>
  <si>
    <t xml:space="preserve">Es.2  </t>
  </si>
  <si>
    <t>a)</t>
  </si>
  <si>
    <t>b)</t>
  </si>
  <si>
    <t>Calcolare il Saldo Naturale del quinquennio</t>
  </si>
  <si>
    <t>c)</t>
  </si>
  <si>
    <t xml:space="preserve">Calcolare il Saldo Migratorio del quinquennio </t>
  </si>
  <si>
    <t>d)</t>
  </si>
  <si>
    <t>e)</t>
  </si>
  <si>
    <t>Calcolare il Tasso di Natalità dell'intero periodo</t>
  </si>
  <si>
    <t>f)</t>
  </si>
  <si>
    <t>Calcolare il Tasso di Mortalità medio annuo</t>
  </si>
  <si>
    <t>g)</t>
  </si>
  <si>
    <t>h)</t>
  </si>
  <si>
    <t>Ricalcolare g) in assenza di movimenti migratori</t>
  </si>
  <si>
    <t>i)</t>
  </si>
  <si>
    <t>Prevedere la popolazione delle Lombardia al 31.12.2025 nell'ipotesi che il tasso di incremento rimanga quello di g)</t>
  </si>
  <si>
    <t>l)</t>
  </si>
  <si>
    <t>Prevedere la popolazione delle Lombardia al 31.12.2025 nell'ipotesi che il tasso di incremento sia quello calcolato in h)</t>
  </si>
  <si>
    <t>m)</t>
  </si>
  <si>
    <t xml:space="preserve"> Chi sono? </t>
  </si>
  <si>
    <t xml:space="preserve">figura/segmento? </t>
  </si>
  <si>
    <t xml:space="preserve">Prevedere quindi il numero di uomini di 61 anni al 1.1.2007 : </t>
  </si>
  <si>
    <t>ed</t>
  </si>
  <si>
    <r>
      <t>P</t>
    </r>
    <r>
      <rPr>
        <vertAlign val="subscript"/>
        <sz val="11"/>
        <color rgb="FFFF0000"/>
        <rFont val="Calibri"/>
        <family val="2"/>
        <scheme val="minor"/>
      </rPr>
      <t>62°</t>
    </r>
    <r>
      <rPr>
        <vertAlign val="superscript"/>
        <sz val="11"/>
        <color rgb="FFFF0000"/>
        <rFont val="Calibri"/>
        <family val="2"/>
        <scheme val="minor"/>
      </rPr>
      <t>1944</t>
    </r>
  </si>
  <si>
    <t>cd</t>
  </si>
  <si>
    <t>parallelogramma cdih</t>
  </si>
  <si>
    <r>
      <t>M</t>
    </r>
    <r>
      <rPr>
        <vertAlign val="subscript"/>
        <sz val="11"/>
        <color rgb="FFFF0000"/>
        <rFont val="Calibri"/>
        <family val="2"/>
        <scheme val="minor"/>
      </rPr>
      <t>61</t>
    </r>
    <r>
      <rPr>
        <vertAlign val="superscript"/>
        <sz val="11"/>
        <color rgb="FFFF0000"/>
        <rFont val="Calibri"/>
        <family val="2"/>
        <scheme val="minor"/>
      </rPr>
      <t>1944</t>
    </r>
  </si>
  <si>
    <t>triangolo efd</t>
  </si>
  <si>
    <t>quadrato bedc</t>
  </si>
  <si>
    <r>
      <rPr>
        <vertAlign val="subscript"/>
        <sz val="11"/>
        <color rgb="FFFF0000"/>
        <rFont val="Calibri"/>
        <family val="2"/>
        <scheme val="minor"/>
      </rPr>
      <t>2005</t>
    </r>
    <r>
      <rPr>
        <sz val="11"/>
        <color rgb="FFFF0000"/>
        <rFont val="Calibri"/>
        <family val="2"/>
        <scheme val="minor"/>
      </rPr>
      <t>M</t>
    </r>
    <r>
      <rPr>
        <vertAlign val="subscript"/>
        <sz val="11"/>
        <color rgb="FFFF0000"/>
        <rFont val="Calibri"/>
        <family val="2"/>
        <scheme val="minor"/>
      </rPr>
      <t>60</t>
    </r>
    <r>
      <rPr>
        <vertAlign val="superscript"/>
        <sz val="11"/>
        <color rgb="FFFF0000"/>
        <rFont val="Calibri"/>
        <family val="2"/>
        <scheme val="minor"/>
      </rPr>
      <t>1944</t>
    </r>
    <r>
      <rPr>
        <sz val="11"/>
        <color rgb="FFFF0000"/>
        <rFont val="Calibri"/>
        <family val="2"/>
        <scheme val="minor"/>
      </rPr>
      <t xml:space="preserve">  </t>
    </r>
  </si>
  <si>
    <t>parallelogramma befd</t>
  </si>
  <si>
    <r>
      <rPr>
        <vertAlign val="subscript"/>
        <sz val="11"/>
        <rFont val="Calibri"/>
        <family val="2"/>
        <scheme val="minor"/>
      </rPr>
      <t>2005</t>
    </r>
    <r>
      <rPr>
        <sz val="11"/>
        <rFont val="Calibri"/>
        <family val="2"/>
        <scheme val="minor"/>
      </rPr>
      <t>M</t>
    </r>
    <r>
      <rPr>
        <vertAlign val="subscript"/>
        <sz val="11"/>
        <rFont val="Calibri"/>
        <family val="2"/>
        <scheme val="minor"/>
      </rPr>
      <t>60</t>
    </r>
    <r>
      <rPr>
        <vertAlign val="superscript"/>
        <sz val="11"/>
        <rFont val="Calibri"/>
        <family val="2"/>
        <scheme val="minor"/>
      </rPr>
      <t>1945</t>
    </r>
    <r>
      <rPr>
        <sz val="11"/>
        <rFont val="Calibri"/>
        <family val="2"/>
        <scheme val="minor"/>
      </rPr>
      <t xml:space="preserve">  </t>
    </r>
  </si>
  <si>
    <t>triangolo bed</t>
  </si>
  <si>
    <t>segmento fi</t>
  </si>
  <si>
    <r>
      <rPr>
        <vertAlign val="subscript"/>
        <sz val="12"/>
        <color rgb="FFFF0000"/>
        <rFont val="Calibri"/>
        <family val="2"/>
        <scheme val="minor"/>
      </rPr>
      <t>1.1.2007</t>
    </r>
    <r>
      <rPr>
        <sz val="12"/>
        <color rgb="FFFF0000"/>
        <rFont val="Calibri"/>
        <family val="2"/>
        <scheme val="minor"/>
      </rPr>
      <t>P</t>
    </r>
    <r>
      <rPr>
        <vertAlign val="subscript"/>
        <sz val="12"/>
        <color rgb="FFFF0000"/>
        <rFont val="Calibri"/>
        <family val="2"/>
        <scheme val="minor"/>
      </rPr>
      <t>61</t>
    </r>
  </si>
  <si>
    <t>Popolazione al 1° gennaio</t>
  </si>
  <si>
    <t>Nati</t>
  </si>
  <si>
    <t>Morti</t>
  </si>
  <si>
    <t>Saldo Naturale</t>
  </si>
  <si>
    <t>Iscritti da altri comuni</t>
  </si>
  <si>
    <t>Iscritti dall'estero</t>
  </si>
  <si>
    <t>Altri iscritti</t>
  </si>
  <si>
    <t>Cancellati per altri comuni</t>
  </si>
  <si>
    <t>Cancellati per l'estero</t>
  </si>
  <si>
    <t>Altri cancellati</t>
  </si>
  <si>
    <t>Saldo Migratorio e per altri motivi</t>
  </si>
  <si>
    <t>Popolazione residente in famiglia</t>
  </si>
  <si>
    <t>Popolazione residente in convivenza</t>
  </si>
  <si>
    <t>Popolazione al 31 dicembre</t>
  </si>
  <si>
    <r>
      <rPr>
        <b/>
        <sz val="11"/>
        <color theme="1"/>
        <rFont val="Calibri"/>
        <family val="2"/>
        <scheme val="minor"/>
      </rPr>
      <t>Quindi, con riferimento al totale della popolazione (non distinta tra Maschi e Femmine)</t>
    </r>
    <r>
      <rPr>
        <sz val="11"/>
        <color theme="1"/>
        <rFont val="Calibri"/>
        <family val="2"/>
        <scheme val="minor"/>
      </rPr>
      <t>:</t>
    </r>
  </si>
  <si>
    <t>somma nati=</t>
  </si>
  <si>
    <t>somma morti=</t>
  </si>
  <si>
    <t>totale iscritti=</t>
  </si>
  <si>
    <t>totali cancellati==</t>
  </si>
  <si>
    <t xml:space="preserve">Scrivere e verificare l'equazione della popolazione del triennio 1.1.2014-31.12.2016 per la regione Lombardia </t>
  </si>
  <si>
    <t>totali flussi</t>
  </si>
  <si>
    <t>VERIFICATA</t>
  </si>
  <si>
    <t>Qn=</t>
  </si>
  <si>
    <t>Qm medio=</t>
  </si>
  <si>
    <t>9.5 x 1000 annuo</t>
  </si>
  <si>
    <t xml:space="preserve">b) </t>
  </si>
  <si>
    <t>Verificare l'equazione della popolazione</t>
  </si>
  <si>
    <t>Calcolare un opportuno tasso di incremento della popolazione della Lombardia tra il 1.1.2014 e il 31.12.2016</t>
  </si>
  <si>
    <t>quindi</t>
  </si>
  <si>
    <r>
      <t xml:space="preserve">Commentare brevemente i risultati ottenuti        </t>
    </r>
    <r>
      <rPr>
        <b/>
        <sz val="11"/>
        <color rgb="FFFF0000"/>
        <rFont val="Calibri"/>
        <family val="2"/>
        <scheme val="minor"/>
      </rPr>
      <t>importanza delle immigrazioni per non perdere popolazione</t>
    </r>
  </si>
  <si>
    <t>ex</t>
  </si>
  <si>
    <t>Tx</t>
  </si>
  <si>
    <t>serve calcolarsi le Tx  cominciando da età 62</t>
  </si>
  <si>
    <t>poi si aggiungono  ritroso gli Lx e si calcola ex:</t>
  </si>
  <si>
    <t>Utilizzando i dati del "Bilancio Demografico e popolazione residente al 31 dicembre", sito demo.istat.it , per la regione Lombardia nel quinquennio anni 2014-2018</t>
  </si>
  <si>
    <t>Bilancio demografico anno 2014 e popolazione residente al 31 dicembre</t>
  </si>
  <si>
    <t>Regione: Lombardia</t>
  </si>
  <si>
    <t>Maschi</t>
  </si>
  <si>
    <t>Femmine</t>
  </si>
  <si>
    <t>Totale</t>
  </si>
  <si>
    <t>Unità in più/meno dovute a variazioni territoriali</t>
  </si>
  <si>
    <t>Numero di Famiglie</t>
  </si>
  <si>
    <t>Numero di Convivenze</t>
  </si>
  <si>
    <t>Numero medio di componenti per famiglia</t>
  </si>
  <si>
    <t>Bilancio demografico anno 2015 e popolazione residente al 31 dicembre</t>
  </si>
  <si>
    <t>Bilancio demografico anno 2016 e popolazione residente al 31 dicembre</t>
  </si>
  <si>
    <t>Bilancio demografico anno 2017 e popolazione residente al 31 dicembre</t>
  </si>
  <si>
    <t>Bilancio demografico anno 2018 e popolazione residente al 31 dicembre (dati provvisori)</t>
  </si>
  <si>
    <t>occorre scaricare il bilancio di 5 anni, dal 2014 al 2018. Riportati in foglio3. Poi qui si copiano solo i totali</t>
  </si>
  <si>
    <t>poi si calcola la somma dei nati, morti, iscrtti, cancellati (totale flussi) per i 5 anni:</t>
  </si>
  <si>
    <t>10060574=9973397+(406557-483109)+(1850307-1686578)</t>
  </si>
  <si>
    <t>10060574=</t>
  </si>
  <si>
    <t>o anche come somma</t>
  </si>
  <si>
    <t>dei saldi 2014-18:</t>
  </si>
  <si>
    <t>40.6 per 1000</t>
  </si>
  <si>
    <t>occorre prima ricalcolare la popolazione al 31.12.2018 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</si>
</sst>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1"/>
      <color theme="5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rgb="FFFF0000"/>
      <name val="Arial"/>
      <family val="2"/>
    </font>
    <font>
      <vertAlign val="subscript"/>
      <sz val="11"/>
      <color rgb="FFFF0000"/>
      <name val="Calibri"/>
      <family val="2"/>
      <scheme val="minor"/>
    </font>
    <font>
      <vertAlign val="superscript"/>
      <sz val="11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vertAlign val="subscript"/>
      <sz val="11"/>
      <name val="Calibri"/>
      <family val="2"/>
      <scheme val="minor"/>
    </font>
    <font>
      <vertAlign val="superscript"/>
      <sz val="11"/>
      <name val="Calibri"/>
      <family val="2"/>
      <scheme val="minor"/>
    </font>
    <font>
      <vertAlign val="subscript"/>
      <sz val="12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3.5"/>
      <color theme="1"/>
      <name val="Calibri"/>
      <family val="2"/>
      <scheme val="minor"/>
    </font>
    <font>
      <b/>
      <i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" fillId="0" borderId="0" xfId="0" applyFont="1"/>
    <xf numFmtId="0" fontId="6" fillId="0" borderId="5" xfId="0" applyFont="1" applyBorder="1"/>
    <xf numFmtId="3" fontId="0" fillId="0" borderId="0" xfId="0" applyNumberFormat="1"/>
    <xf numFmtId="0" fontId="0" fillId="0" borderId="6" xfId="0" applyBorder="1"/>
    <xf numFmtId="0" fontId="0" fillId="0" borderId="0" xfId="0" applyAlignment="1">
      <alignment horizontal="right"/>
    </xf>
    <xf numFmtId="0" fontId="7" fillId="0" borderId="0" xfId="0" applyFont="1"/>
    <xf numFmtId="0" fontId="0" fillId="0" borderId="4" xfId="0" applyBorder="1"/>
    <xf numFmtId="0" fontId="0" fillId="0" borderId="7" xfId="0" applyBorder="1"/>
    <xf numFmtId="3" fontId="0" fillId="0" borderId="5" xfId="0" applyNumberFormat="1" applyBorder="1"/>
    <xf numFmtId="0" fontId="9" fillId="0" borderId="0" xfId="0" applyFont="1" applyAlignment="1">
      <alignment horizontal="right"/>
    </xf>
    <xf numFmtId="0" fontId="10" fillId="0" borderId="0" xfId="0" applyFont="1" applyAlignment="1">
      <alignment horizontal="left"/>
    </xf>
    <xf numFmtId="3" fontId="9" fillId="0" borderId="5" xfId="0" applyNumberFormat="1" applyFont="1" applyBorder="1"/>
    <xf numFmtId="0" fontId="0" fillId="0" borderId="5" xfId="0" applyBorder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right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0" applyFont="1" applyAlignment="1">
      <alignment horizontal="right"/>
    </xf>
    <xf numFmtId="0" fontId="0" fillId="0" borderId="0" xfId="0" applyFont="1"/>
    <xf numFmtId="0" fontId="2" fillId="0" borderId="0" xfId="0" quotePrefix="1" applyFont="1"/>
    <xf numFmtId="0" fontId="2" fillId="0" borderId="0" xfId="0" applyFont="1" applyAlignment="1">
      <alignment horizontal="right"/>
    </xf>
    <xf numFmtId="0" fontId="0" fillId="0" borderId="7" xfId="0" applyBorder="1" applyAlignment="1">
      <alignment horizontal="right"/>
    </xf>
    <xf numFmtId="0" fontId="12" fillId="0" borderId="0" xfId="0" applyFont="1"/>
    <xf numFmtId="0" fontId="11" fillId="0" borderId="0" xfId="0" applyFont="1"/>
    <xf numFmtId="0" fontId="11" fillId="0" borderId="0" xfId="0" applyFont="1" applyAlignment="1">
      <alignment horizontal="right"/>
    </xf>
    <xf numFmtId="0" fontId="15" fillId="0" borderId="0" xfId="0" applyFont="1"/>
    <xf numFmtId="0" fontId="16" fillId="0" borderId="0" xfId="0" applyFont="1"/>
    <xf numFmtId="2" fontId="12" fillId="0" borderId="0" xfId="0" applyNumberFormat="1" applyFont="1"/>
    <xf numFmtId="0" fontId="20" fillId="0" borderId="0" xfId="0" quotePrefix="1" applyFont="1"/>
    <xf numFmtId="0" fontId="20" fillId="0" borderId="0" xfId="0" applyFont="1"/>
    <xf numFmtId="0" fontId="20" fillId="0" borderId="0" xfId="0" applyFont="1" applyAlignment="1">
      <alignment horizontal="center"/>
    </xf>
    <xf numFmtId="0" fontId="9" fillId="0" borderId="8" xfId="0" applyFont="1" applyBorder="1" applyAlignment="1">
      <alignment horizontal="right" textRotation="90"/>
    </xf>
    <xf numFmtId="0" fontId="9" fillId="0" borderId="0" xfId="0" applyFont="1" applyAlignment="1">
      <alignment horizontal="right" textRotation="90"/>
    </xf>
    <xf numFmtId="0" fontId="1" fillId="0" borderId="0" xfId="0" applyFont="1" applyAlignment="1">
      <alignment horizontal="center" wrapText="1"/>
    </xf>
    <xf numFmtId="0" fontId="0" fillId="0" borderId="0" xfId="0" applyAlignment="1">
      <alignment vertical="center"/>
    </xf>
    <xf numFmtId="0" fontId="21" fillId="0" borderId="0" xfId="0" applyFont="1" applyAlignment="1">
      <alignment vertical="center"/>
    </xf>
    <xf numFmtId="0" fontId="0" fillId="0" borderId="0" xfId="0" applyAlignment="1"/>
    <xf numFmtId="0" fontId="0" fillId="0" borderId="0" xfId="0" applyAlignment="1">
      <alignment horizontal="center" vertical="center"/>
    </xf>
    <xf numFmtId="0" fontId="22" fillId="0" borderId="0" xfId="0" applyFont="1"/>
    <xf numFmtId="0" fontId="11" fillId="0" borderId="0" xfId="0" quotePrefix="1" applyFont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7619</xdr:colOff>
      <xdr:row>20</xdr:row>
      <xdr:rowOff>19050</xdr:rowOff>
    </xdr:from>
    <xdr:to>
      <xdr:col>5</xdr:col>
      <xdr:colOff>9525</xdr:colOff>
      <xdr:row>28</xdr:row>
      <xdr:rowOff>218122</xdr:rowOff>
    </xdr:to>
    <xdr:cxnSp macro="">
      <xdr:nvCxnSpPr>
        <xdr:cNvPr id="91" name="Connettore 1 1">
          <a:extLst>
            <a:ext uri="{FF2B5EF4-FFF2-40B4-BE49-F238E27FC236}">
              <a16:creationId xmlns:a16="http://schemas.microsoft.com/office/drawing/2014/main" id="{AC673EE2-D85C-4E1F-B63D-6A48B5236FEB}"/>
            </a:ext>
          </a:extLst>
        </xdr:cNvPr>
        <xdr:cNvCxnSpPr>
          <a:endCxn id="97" idx="6"/>
        </xdr:cNvCxnSpPr>
      </xdr:nvCxnSpPr>
      <xdr:spPr>
        <a:xfrm flipH="1">
          <a:off x="1226819" y="4657725"/>
          <a:ext cx="1830706" cy="1865947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23</xdr:row>
      <xdr:rowOff>0</xdr:rowOff>
    </xdr:from>
    <xdr:to>
      <xdr:col>5</xdr:col>
      <xdr:colOff>7620</xdr:colOff>
      <xdr:row>28</xdr:row>
      <xdr:rowOff>205740</xdr:rowOff>
    </xdr:to>
    <xdr:cxnSp macro="">
      <xdr:nvCxnSpPr>
        <xdr:cNvPr id="92" name="Connettore 1 2">
          <a:extLst>
            <a:ext uri="{FF2B5EF4-FFF2-40B4-BE49-F238E27FC236}">
              <a16:creationId xmlns:a16="http://schemas.microsoft.com/office/drawing/2014/main" id="{0CDDCA26-192A-4D7C-BEDB-34A6FB51C90F}"/>
            </a:ext>
          </a:extLst>
        </xdr:cNvPr>
        <xdr:cNvCxnSpPr/>
      </xdr:nvCxnSpPr>
      <xdr:spPr>
        <a:xfrm flipH="1">
          <a:off x="1209675" y="2000250"/>
          <a:ext cx="1341120" cy="125349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600075</xdr:colOff>
      <xdr:row>18</xdr:row>
      <xdr:rowOff>152400</xdr:rowOff>
    </xdr:from>
    <xdr:to>
      <xdr:col>2</xdr:col>
      <xdr:colOff>0</xdr:colOff>
      <xdr:row>29</xdr:row>
      <xdr:rowOff>7621</xdr:rowOff>
    </xdr:to>
    <xdr:cxnSp macro="">
      <xdr:nvCxnSpPr>
        <xdr:cNvPr id="93" name="Connettore 2 92">
          <a:extLst>
            <a:ext uri="{FF2B5EF4-FFF2-40B4-BE49-F238E27FC236}">
              <a16:creationId xmlns:a16="http://schemas.microsoft.com/office/drawing/2014/main" id="{AE87181C-0C96-47E9-8EC6-5E1A52FDDDE1}"/>
            </a:ext>
          </a:extLst>
        </xdr:cNvPr>
        <xdr:cNvCxnSpPr/>
      </xdr:nvCxnSpPr>
      <xdr:spPr>
        <a:xfrm flipH="1" flipV="1">
          <a:off x="1209675" y="4019550"/>
          <a:ext cx="9525" cy="2217421"/>
        </a:xfrm>
        <a:prstGeom prst="straightConnector1">
          <a:avLst/>
        </a:prstGeom>
        <a:ln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26</xdr:row>
      <xdr:rowOff>7620</xdr:rowOff>
    </xdr:from>
    <xdr:to>
      <xdr:col>3</xdr:col>
      <xdr:colOff>7620</xdr:colOff>
      <xdr:row>29</xdr:row>
      <xdr:rowOff>15240</xdr:rowOff>
    </xdr:to>
    <xdr:cxnSp macro="">
      <xdr:nvCxnSpPr>
        <xdr:cNvPr id="94" name="Connettore 1 4">
          <a:extLst>
            <a:ext uri="{FF2B5EF4-FFF2-40B4-BE49-F238E27FC236}">
              <a16:creationId xmlns:a16="http://schemas.microsoft.com/office/drawing/2014/main" id="{617C3524-E228-4DDF-A128-1202E77B8CC6}"/>
            </a:ext>
          </a:extLst>
        </xdr:cNvPr>
        <xdr:cNvCxnSpPr/>
      </xdr:nvCxnSpPr>
      <xdr:spPr>
        <a:xfrm flipH="1">
          <a:off x="1209675" y="2626995"/>
          <a:ext cx="7620" cy="67437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23</xdr:row>
      <xdr:rowOff>0</xdr:rowOff>
    </xdr:from>
    <xdr:to>
      <xdr:col>4</xdr:col>
      <xdr:colOff>0</xdr:colOff>
      <xdr:row>29</xdr:row>
      <xdr:rowOff>15240</xdr:rowOff>
    </xdr:to>
    <xdr:cxnSp macro="">
      <xdr:nvCxnSpPr>
        <xdr:cNvPr id="95" name="Connettore 1 5">
          <a:extLst>
            <a:ext uri="{FF2B5EF4-FFF2-40B4-BE49-F238E27FC236}">
              <a16:creationId xmlns:a16="http://schemas.microsoft.com/office/drawing/2014/main" id="{BC77BFC9-931F-42AA-BC9D-40E7E5F9682E}"/>
            </a:ext>
          </a:extLst>
        </xdr:cNvPr>
        <xdr:cNvCxnSpPr/>
      </xdr:nvCxnSpPr>
      <xdr:spPr>
        <a:xfrm>
          <a:off x="1857375" y="2000250"/>
          <a:ext cx="0" cy="130111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20</xdr:row>
      <xdr:rowOff>7620</xdr:rowOff>
    </xdr:from>
    <xdr:to>
      <xdr:col>5</xdr:col>
      <xdr:colOff>7620</xdr:colOff>
      <xdr:row>28</xdr:row>
      <xdr:rowOff>175260</xdr:rowOff>
    </xdr:to>
    <xdr:cxnSp macro="">
      <xdr:nvCxnSpPr>
        <xdr:cNvPr id="96" name="Connettore 1 6">
          <a:extLst>
            <a:ext uri="{FF2B5EF4-FFF2-40B4-BE49-F238E27FC236}">
              <a16:creationId xmlns:a16="http://schemas.microsoft.com/office/drawing/2014/main" id="{F3D5BE14-4EE8-48AB-814E-1F96E9A9AA6E}"/>
            </a:ext>
          </a:extLst>
        </xdr:cNvPr>
        <xdr:cNvCxnSpPr/>
      </xdr:nvCxnSpPr>
      <xdr:spPr>
        <a:xfrm flipH="1">
          <a:off x="2543175" y="1360170"/>
          <a:ext cx="7620" cy="186309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723900</xdr:colOff>
      <xdr:row>28</xdr:row>
      <xdr:rowOff>167640</xdr:rowOff>
    </xdr:from>
    <xdr:to>
      <xdr:col>2</xdr:col>
      <xdr:colOff>7619</xdr:colOff>
      <xdr:row>29</xdr:row>
      <xdr:rowOff>30479</xdr:rowOff>
    </xdr:to>
    <xdr:sp macro="" textlink="">
      <xdr:nvSpPr>
        <xdr:cNvPr id="97" name="Ovale 96">
          <a:extLst>
            <a:ext uri="{FF2B5EF4-FFF2-40B4-BE49-F238E27FC236}">
              <a16:creationId xmlns:a16="http://schemas.microsoft.com/office/drawing/2014/main" id="{46974A75-DFBF-4D52-A21B-E419D480D75F}"/>
            </a:ext>
          </a:extLst>
        </xdr:cNvPr>
        <xdr:cNvSpPr/>
      </xdr:nvSpPr>
      <xdr:spPr>
        <a:xfrm>
          <a:off x="590550" y="3215640"/>
          <a:ext cx="7619" cy="100964"/>
        </a:xfrm>
        <a:prstGeom prst="ellipse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  <xdr:twoCellAnchor>
    <xdr:from>
      <xdr:col>4</xdr:col>
      <xdr:colOff>601980</xdr:colOff>
      <xdr:row>29</xdr:row>
      <xdr:rowOff>0</xdr:rowOff>
    </xdr:from>
    <xdr:to>
      <xdr:col>5</xdr:col>
      <xdr:colOff>167640</xdr:colOff>
      <xdr:row>29</xdr:row>
      <xdr:rowOff>7620</xdr:rowOff>
    </xdr:to>
    <xdr:cxnSp macro="">
      <xdr:nvCxnSpPr>
        <xdr:cNvPr id="98" name="Connettore 2 97">
          <a:extLst>
            <a:ext uri="{FF2B5EF4-FFF2-40B4-BE49-F238E27FC236}">
              <a16:creationId xmlns:a16="http://schemas.microsoft.com/office/drawing/2014/main" id="{D0E6BF96-41A4-4C6A-9CBC-A50FF386B601}"/>
            </a:ext>
          </a:extLst>
        </xdr:cNvPr>
        <xdr:cNvCxnSpPr/>
      </xdr:nvCxnSpPr>
      <xdr:spPr>
        <a:xfrm>
          <a:off x="2459355" y="3286125"/>
          <a:ext cx="251460" cy="762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7620</xdr:colOff>
      <xdr:row>26</xdr:row>
      <xdr:rowOff>0</xdr:rowOff>
    </xdr:from>
    <xdr:to>
      <xdr:col>5</xdr:col>
      <xdr:colOff>0</xdr:colOff>
      <xdr:row>29</xdr:row>
      <xdr:rowOff>7620</xdr:rowOff>
    </xdr:to>
    <xdr:cxnSp macro="">
      <xdr:nvCxnSpPr>
        <xdr:cNvPr id="99" name="Connettore 1 2">
          <a:extLst>
            <a:ext uri="{FF2B5EF4-FFF2-40B4-BE49-F238E27FC236}">
              <a16:creationId xmlns:a16="http://schemas.microsoft.com/office/drawing/2014/main" id="{3A6C8395-DD29-414D-9426-EF9449695959}"/>
            </a:ext>
          </a:extLst>
        </xdr:cNvPr>
        <xdr:cNvCxnSpPr/>
      </xdr:nvCxnSpPr>
      <xdr:spPr>
        <a:xfrm flipH="1">
          <a:off x="1864995" y="2619375"/>
          <a:ext cx="678180" cy="67437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7620</xdr:colOff>
      <xdr:row>20</xdr:row>
      <xdr:rowOff>7620</xdr:rowOff>
    </xdr:from>
    <xdr:to>
      <xdr:col>4</xdr:col>
      <xdr:colOff>7620</xdr:colOff>
      <xdr:row>26</xdr:row>
      <xdr:rowOff>0</xdr:rowOff>
    </xdr:to>
    <xdr:cxnSp macro="">
      <xdr:nvCxnSpPr>
        <xdr:cNvPr id="100" name="Connettore 1 2">
          <a:extLst>
            <a:ext uri="{FF2B5EF4-FFF2-40B4-BE49-F238E27FC236}">
              <a16:creationId xmlns:a16="http://schemas.microsoft.com/office/drawing/2014/main" id="{935D57C5-F5C5-430D-B9D3-5E4FF584047E}"/>
            </a:ext>
          </a:extLst>
        </xdr:cNvPr>
        <xdr:cNvCxnSpPr/>
      </xdr:nvCxnSpPr>
      <xdr:spPr>
        <a:xfrm flipH="1">
          <a:off x="598170" y="1360170"/>
          <a:ext cx="1266825" cy="125920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20</xdr:row>
      <xdr:rowOff>7620</xdr:rowOff>
    </xdr:from>
    <xdr:to>
      <xdr:col>3</xdr:col>
      <xdr:colOff>0</xdr:colOff>
      <xdr:row>23</xdr:row>
      <xdr:rowOff>7620</xdr:rowOff>
    </xdr:to>
    <xdr:cxnSp macro="">
      <xdr:nvCxnSpPr>
        <xdr:cNvPr id="101" name="Connettore 1 2">
          <a:extLst>
            <a:ext uri="{FF2B5EF4-FFF2-40B4-BE49-F238E27FC236}">
              <a16:creationId xmlns:a16="http://schemas.microsoft.com/office/drawing/2014/main" id="{57964760-9FEF-433E-8FFB-D9A3353F6E55}"/>
            </a:ext>
          </a:extLst>
        </xdr:cNvPr>
        <xdr:cNvCxnSpPr/>
      </xdr:nvCxnSpPr>
      <xdr:spPr>
        <a:xfrm flipH="1">
          <a:off x="590550" y="1360170"/>
          <a:ext cx="619125" cy="64770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AAAFBD-0F18-45B5-BEF3-28B46963D015}">
  <dimension ref="B3:U53"/>
  <sheetViews>
    <sheetView topLeftCell="A28" workbookViewId="0">
      <selection activeCell="I46" sqref="I46"/>
    </sheetView>
  </sheetViews>
  <sheetFormatPr defaultRowHeight="15" x14ac:dyDescent="0.2"/>
  <cols>
    <col min="1" max="6" width="9.140625" style="1"/>
    <col min="7" max="7" width="14.7109375" style="1" customWidth="1"/>
    <col min="8" max="8" width="9.7109375" style="1" customWidth="1"/>
    <col min="9" max="9" width="13.5703125" style="1" bestFit="1" customWidth="1"/>
    <col min="10" max="16384" width="9.140625" style="1"/>
  </cols>
  <sheetData>
    <row r="3" spans="2:21" ht="15.75" x14ac:dyDescent="0.25">
      <c r="C3" s="2" t="s">
        <v>2</v>
      </c>
    </row>
    <row r="4" spans="2:21" ht="15.75" x14ac:dyDescent="0.25">
      <c r="C4" s="2"/>
    </row>
    <row r="6" spans="2:21" x14ac:dyDescent="0.2">
      <c r="B6" s="1" t="s">
        <v>3</v>
      </c>
      <c r="G6" s="1" t="s">
        <v>4</v>
      </c>
    </row>
    <row r="8" spans="2:21" x14ac:dyDescent="0.2">
      <c r="B8" s="1" t="s">
        <v>0</v>
      </c>
    </row>
    <row r="10" spans="2:21" x14ac:dyDescent="0.2">
      <c r="B10" s="1" t="s">
        <v>1</v>
      </c>
    </row>
    <row r="14" spans="2:21" ht="15.75" x14ac:dyDescent="0.25">
      <c r="L14"/>
      <c r="M14"/>
      <c r="N14"/>
      <c r="O14"/>
      <c r="P14"/>
      <c r="Q14"/>
      <c r="R14"/>
      <c r="S14" s="3"/>
      <c r="T14"/>
      <c r="U14"/>
    </row>
    <row r="15" spans="2:21" ht="15.75" x14ac:dyDescent="0.25">
      <c r="L15"/>
    </row>
    <row r="16" spans="2:21" ht="15.75" x14ac:dyDescent="0.25">
      <c r="B16" s="7" t="s">
        <v>23</v>
      </c>
      <c r="C16" s="2" t="s">
        <v>32</v>
      </c>
      <c r="D16" s="2"/>
      <c r="E16" s="2"/>
      <c r="F16" s="2"/>
      <c r="G16" s="2"/>
      <c r="H16" s="2"/>
      <c r="I16" s="2"/>
      <c r="J16" s="2"/>
    </row>
    <row r="17" spans="2:12" ht="15.75" x14ac:dyDescent="0.25">
      <c r="B17" s="7"/>
      <c r="C17" s="2"/>
      <c r="D17" s="2"/>
      <c r="E17" s="2"/>
      <c r="F17" s="2"/>
      <c r="G17" s="2"/>
      <c r="H17" s="2"/>
      <c r="I17" s="2"/>
      <c r="J17" s="2"/>
    </row>
    <row r="18" spans="2:12" ht="15.75" x14ac:dyDescent="0.25">
      <c r="B18" t="s">
        <v>36</v>
      </c>
      <c r="C18" s="2" t="s">
        <v>33</v>
      </c>
    </row>
    <row r="19" spans="2:12" ht="15.75" x14ac:dyDescent="0.25">
      <c r="C19"/>
      <c r="D19"/>
      <c r="E19"/>
      <c r="F19"/>
      <c r="G19"/>
      <c r="H19"/>
      <c r="I19"/>
      <c r="J19"/>
      <c r="K19"/>
      <c r="L19"/>
    </row>
    <row r="20" spans="2:12" ht="30" customHeight="1" x14ac:dyDescent="0.25">
      <c r="B20" t="s">
        <v>6</v>
      </c>
      <c r="C20" s="8"/>
      <c r="D20" s="8"/>
      <c r="E20" s="8"/>
      <c r="F20" s="9"/>
      <c r="G20" s="7" t="s">
        <v>15</v>
      </c>
      <c r="H20" s="40" t="s">
        <v>16</v>
      </c>
      <c r="I20" s="40"/>
      <c r="J20"/>
      <c r="K20" s="7" t="s">
        <v>34</v>
      </c>
      <c r="L20"/>
    </row>
    <row r="21" spans="2:12" ht="18" x14ac:dyDescent="0.35">
      <c r="B21"/>
      <c r="C21" s="10"/>
      <c r="D21" s="4"/>
      <c r="E21"/>
      <c r="F21"/>
      <c r="G21" t="s">
        <v>17</v>
      </c>
      <c r="H21" s="32" t="s">
        <v>57</v>
      </c>
      <c r="J21" s="12"/>
      <c r="K21" s="11">
        <v>32500</v>
      </c>
      <c r="L21"/>
    </row>
    <row r="22" spans="2:12" ht="15.75" x14ac:dyDescent="0.25">
      <c r="B22"/>
      <c r="C22" s="13"/>
      <c r="D22" s="5"/>
      <c r="E22"/>
      <c r="F22"/>
      <c r="G22"/>
      <c r="J22"/>
      <c r="K22" s="11"/>
      <c r="L22"/>
    </row>
    <row r="23" spans="2:12" ht="18.75" x14ac:dyDescent="0.35">
      <c r="B23">
        <v>62</v>
      </c>
      <c r="C23" s="28" t="s">
        <v>31</v>
      </c>
      <c r="D23" s="6"/>
      <c r="E23" s="15" t="s">
        <v>7</v>
      </c>
      <c r="F23" t="s">
        <v>8</v>
      </c>
      <c r="G23" s="30" t="s">
        <v>58</v>
      </c>
      <c r="H23" s="25" t="s">
        <v>18</v>
      </c>
      <c r="J23"/>
      <c r="K23" s="11">
        <v>36730</v>
      </c>
      <c r="L23"/>
    </row>
    <row r="24" spans="2:12" ht="15.75" x14ac:dyDescent="0.25">
      <c r="B24"/>
      <c r="C24" s="13"/>
      <c r="D24"/>
      <c r="E24"/>
      <c r="F24"/>
      <c r="G24"/>
      <c r="J24"/>
      <c r="K24" s="11"/>
      <c r="L24"/>
    </row>
    <row r="25" spans="2:12" ht="18.75" x14ac:dyDescent="0.35">
      <c r="B25"/>
      <c r="C25" s="13"/>
      <c r="D25" s="16"/>
      <c r="E25" s="17"/>
      <c r="F25"/>
      <c r="G25" s="25" t="s">
        <v>19</v>
      </c>
      <c r="H25" s="32" t="s">
        <v>59</v>
      </c>
      <c r="J25" s="12"/>
      <c r="K25" s="25">
        <v>37050</v>
      </c>
      <c r="L25"/>
    </row>
    <row r="26" spans="2:12" ht="15.75" x14ac:dyDescent="0.25">
      <c r="B26">
        <v>61</v>
      </c>
      <c r="C26" s="14" t="s">
        <v>9</v>
      </c>
      <c r="D26" s="18"/>
      <c r="E26" s="19" t="s">
        <v>10</v>
      </c>
      <c r="F26" t="s">
        <v>11</v>
      </c>
      <c r="J26"/>
      <c r="L26"/>
    </row>
    <row r="27" spans="2:12" ht="18.75" x14ac:dyDescent="0.35">
      <c r="B27"/>
      <c r="C27" s="38"/>
      <c r="D27" s="20"/>
      <c r="E27"/>
      <c r="F27"/>
      <c r="G27" s="30" t="s">
        <v>61</v>
      </c>
      <c r="H27" s="25" t="s">
        <v>60</v>
      </c>
      <c r="K27" s="31">
        <f>K25-K23</f>
        <v>320</v>
      </c>
    </row>
    <row r="28" spans="2:12" ht="15.75" x14ac:dyDescent="0.25">
      <c r="B28"/>
      <c r="C28" s="39"/>
      <c r="D28" s="21"/>
      <c r="E28"/>
      <c r="F28"/>
      <c r="G28"/>
      <c r="J28"/>
      <c r="K28" s="11"/>
      <c r="L28"/>
    </row>
    <row r="29" spans="2:12" ht="18.75" x14ac:dyDescent="0.35">
      <c r="B29">
        <v>60</v>
      </c>
      <c r="C29" s="15" t="s">
        <v>12</v>
      </c>
      <c r="D29" s="19"/>
      <c r="E29" s="19" t="s">
        <v>13</v>
      </c>
      <c r="F29" t="s">
        <v>14</v>
      </c>
      <c r="G29" t="s">
        <v>20</v>
      </c>
      <c r="H29" s="30" t="s">
        <v>62</v>
      </c>
      <c r="J29"/>
      <c r="K29" s="11">
        <v>135</v>
      </c>
      <c r="L29"/>
    </row>
    <row r="30" spans="2:12" ht="15.75" x14ac:dyDescent="0.25">
      <c r="B30" s="13"/>
      <c r="C30" s="22">
        <v>2004</v>
      </c>
      <c r="D30" s="22">
        <v>2005</v>
      </c>
      <c r="E30" s="22">
        <v>2006</v>
      </c>
      <c r="F30" s="23"/>
      <c r="G30"/>
      <c r="J30"/>
      <c r="K30" s="11"/>
      <c r="L30"/>
    </row>
    <row r="31" spans="2:12" ht="18.75" x14ac:dyDescent="0.35">
      <c r="B31" s="24"/>
      <c r="C31" s="24"/>
      <c r="D31" s="24"/>
      <c r="E31" s="24"/>
      <c r="F31"/>
      <c r="G31" t="s">
        <v>21</v>
      </c>
      <c r="H31" s="30" t="s">
        <v>63</v>
      </c>
      <c r="J31"/>
      <c r="K31" s="11">
        <v>260</v>
      </c>
      <c r="L31"/>
    </row>
    <row r="32" spans="2:12" ht="15.75" x14ac:dyDescent="0.25">
      <c r="B32"/>
      <c r="C32"/>
      <c r="D32"/>
      <c r="E32"/>
      <c r="F32"/>
      <c r="G32"/>
      <c r="H32"/>
      <c r="I32"/>
      <c r="J32"/>
      <c r="K32"/>
      <c r="L32"/>
    </row>
    <row r="33" spans="2:15" ht="18.75" x14ac:dyDescent="0.35">
      <c r="G33" s="30" t="s">
        <v>64</v>
      </c>
      <c r="H33" s="25" t="s">
        <v>22</v>
      </c>
      <c r="K33" s="25">
        <v>140</v>
      </c>
      <c r="L33"/>
    </row>
    <row r="34" spans="2:15" ht="15.75" x14ac:dyDescent="0.25">
      <c r="G34" s="30"/>
      <c r="H34" s="25"/>
      <c r="K34" s="25"/>
      <c r="L34"/>
    </row>
    <row r="35" spans="2:15" ht="18.75" x14ac:dyDescent="0.35">
      <c r="G35" s="33" t="s">
        <v>66</v>
      </c>
      <c r="H35" s="32" t="s">
        <v>67</v>
      </c>
      <c r="I35" s="32"/>
      <c r="J35" s="32"/>
      <c r="K35" s="30">
        <f>K31-K33</f>
        <v>120</v>
      </c>
      <c r="L35"/>
    </row>
    <row r="36" spans="2:15" ht="15.75" x14ac:dyDescent="0.25">
      <c r="G36" s="33"/>
      <c r="L36"/>
    </row>
    <row r="37" spans="2:15" ht="18.75" x14ac:dyDescent="0.35">
      <c r="G37" t="s">
        <v>30</v>
      </c>
      <c r="H37" s="30" t="s">
        <v>65</v>
      </c>
      <c r="I37" s="29"/>
      <c r="J37" s="29"/>
      <c r="K37" s="31">
        <f>K29+K35</f>
        <v>255</v>
      </c>
      <c r="L37"/>
    </row>
    <row r="38" spans="2:15" ht="15.75" x14ac:dyDescent="0.25">
      <c r="G38"/>
      <c r="K38" s="27"/>
      <c r="L38"/>
    </row>
    <row r="39" spans="2:15" ht="15.75" x14ac:dyDescent="0.25">
      <c r="B39" s="1" t="s">
        <v>37</v>
      </c>
      <c r="C39" s="2" t="s">
        <v>29</v>
      </c>
      <c r="D39" s="2"/>
      <c r="E39" s="2"/>
      <c r="F39" s="2"/>
      <c r="G39" s="2"/>
      <c r="H39" s="2"/>
      <c r="I39" s="2"/>
      <c r="J39" s="2"/>
      <c r="K39" s="2"/>
      <c r="L39" s="7"/>
      <c r="M39" s="2"/>
      <c r="N39" s="2"/>
      <c r="O39" s="2"/>
    </row>
    <row r="42" spans="2:15" x14ac:dyDescent="0.2">
      <c r="C42" s="1" t="s">
        <v>5</v>
      </c>
      <c r="D42" s="1" t="s">
        <v>24</v>
      </c>
      <c r="E42" s="1" t="s">
        <v>25</v>
      </c>
      <c r="F42" s="1" t="s">
        <v>26</v>
      </c>
      <c r="G42" s="1" t="s">
        <v>27</v>
      </c>
      <c r="H42" s="1" t="s">
        <v>100</v>
      </c>
      <c r="I42" s="29" t="s">
        <v>101</v>
      </c>
      <c r="J42" s="29" t="s">
        <v>102</v>
      </c>
    </row>
    <row r="43" spans="2:15" x14ac:dyDescent="0.2">
      <c r="J43" s="29" t="s">
        <v>103</v>
      </c>
    </row>
    <row r="44" spans="2:15" x14ac:dyDescent="0.2">
      <c r="C44" s="1">
        <v>60</v>
      </c>
      <c r="D44" s="29">
        <f>D45/(1-F44)</f>
        <v>90944.942993974968</v>
      </c>
      <c r="E44" s="34">
        <f>D44*F44</f>
        <v>710.94299397497286</v>
      </c>
      <c r="F44" s="29">
        <f>K37/(K21+K35)</f>
        <v>7.8172900061312077E-3</v>
      </c>
      <c r="G44" s="34">
        <f>(D44+D45)/2</f>
        <v>90589.471496987477</v>
      </c>
      <c r="H44" s="29">
        <f>I44/D44</f>
        <v>22.639867599834851</v>
      </c>
      <c r="I44" s="34">
        <f>I45+G44</f>
        <v>2058981.4682581213</v>
      </c>
    </row>
    <row r="45" spans="2:15" x14ac:dyDescent="0.2">
      <c r="C45" s="1">
        <v>61</v>
      </c>
      <c r="D45" s="1">
        <v>90234</v>
      </c>
      <c r="E45" s="34">
        <f>D45*F45</f>
        <v>779.34898785425094</v>
      </c>
      <c r="F45" s="29">
        <f>(K27/K25)</f>
        <v>8.6369770580296892E-3</v>
      </c>
      <c r="G45" s="34">
        <f>(D45+D46)/2</f>
        <v>89844.32550607287</v>
      </c>
      <c r="H45" s="29">
        <f>I45/D45</f>
        <v>21.814304993252364</v>
      </c>
      <c r="I45" s="34">
        <f>I46+G45</f>
        <v>1968391.9967611339</v>
      </c>
    </row>
    <row r="46" spans="2:15" x14ac:dyDescent="0.2">
      <c r="C46" s="1">
        <v>62</v>
      </c>
      <c r="D46" s="29">
        <f>D45-E45</f>
        <v>89454.651012145754</v>
      </c>
      <c r="E46" s="26" t="s">
        <v>28</v>
      </c>
      <c r="F46" s="26" t="s">
        <v>28</v>
      </c>
      <c r="G46" s="26" t="s">
        <v>28</v>
      </c>
      <c r="H46" s="1">
        <v>21</v>
      </c>
      <c r="I46" s="29">
        <f>H46*D46</f>
        <v>1878547.6712550609</v>
      </c>
    </row>
    <row r="49" spans="2:11" ht="15.75" x14ac:dyDescent="0.25">
      <c r="B49" s="1" t="s">
        <v>39</v>
      </c>
      <c r="C49" s="2" t="s">
        <v>56</v>
      </c>
      <c r="I49"/>
    </row>
    <row r="51" spans="2:11" ht="15.75" x14ac:dyDescent="0.25">
      <c r="G51" s="2" t="s">
        <v>54</v>
      </c>
      <c r="H51" s="2" t="s">
        <v>55</v>
      </c>
      <c r="I51" s="2"/>
      <c r="J51" s="2"/>
      <c r="K51" s="2" t="s">
        <v>34</v>
      </c>
    </row>
    <row r="53" spans="2:11" ht="18.75" x14ac:dyDescent="0.35">
      <c r="G53" s="32" t="s">
        <v>69</v>
      </c>
      <c r="H53" s="29" t="s">
        <v>68</v>
      </c>
      <c r="I53" s="29"/>
      <c r="J53" s="29"/>
      <c r="K53" s="29">
        <f>K21*G45/G44</f>
        <v>32232.670427318586</v>
      </c>
    </row>
  </sheetData>
  <mergeCells count="2">
    <mergeCell ref="C27:C28"/>
    <mergeCell ref="H20:I20"/>
  </mergeCells>
  <pageMargins left="0.7" right="0.7" top="0.75" bottom="0.75" header="0.3" footer="0.3"/>
  <pageSetup paperSize="9" orientation="portrait" horizontalDpi="4294967294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88594E-C998-42AA-BA68-0333D68F3074}">
  <dimension ref="B3:AC30"/>
  <sheetViews>
    <sheetView tabSelected="1" topLeftCell="E1" zoomScaleNormal="100" workbookViewId="0">
      <selection activeCell="O27" sqref="O27"/>
    </sheetView>
  </sheetViews>
  <sheetFormatPr defaultRowHeight="15" x14ac:dyDescent="0.25"/>
  <cols>
    <col min="9" max="9" width="10.140625" customWidth="1"/>
    <col min="12" max="12" width="10.140625" customWidth="1"/>
    <col min="13" max="13" width="11" customWidth="1"/>
    <col min="14" max="14" width="12" customWidth="1"/>
    <col min="19" max="20" width="12.28515625" customWidth="1"/>
    <col min="21" max="21" width="27" customWidth="1"/>
    <col min="22" max="22" width="14" customWidth="1"/>
  </cols>
  <sheetData>
    <row r="3" spans="2:29" x14ac:dyDescent="0.25">
      <c r="B3" s="7" t="s">
        <v>35</v>
      </c>
      <c r="C3" s="7" t="s">
        <v>104</v>
      </c>
    </row>
    <row r="5" spans="2:29" x14ac:dyDescent="0.25">
      <c r="U5" s="45" t="s">
        <v>118</v>
      </c>
    </row>
    <row r="6" spans="2:29" x14ac:dyDescent="0.25">
      <c r="U6" s="45" t="s">
        <v>119</v>
      </c>
    </row>
    <row r="7" spans="2:29" x14ac:dyDescent="0.25">
      <c r="C7" t="s">
        <v>84</v>
      </c>
    </row>
    <row r="8" spans="2:29" x14ac:dyDescent="0.25">
      <c r="U8" s="30"/>
      <c r="V8" s="30">
        <v>2014</v>
      </c>
      <c r="W8" s="30">
        <v>2015</v>
      </c>
      <c r="X8" s="30">
        <v>2016</v>
      </c>
      <c r="Y8" s="30">
        <v>2017</v>
      </c>
      <c r="Z8" s="30">
        <v>2018</v>
      </c>
      <c r="AC8" s="30" t="s">
        <v>90</v>
      </c>
    </row>
    <row r="9" spans="2:29" x14ac:dyDescent="0.25">
      <c r="C9" t="s">
        <v>36</v>
      </c>
      <c r="D9" s="7" t="s">
        <v>89</v>
      </c>
      <c r="E9" s="7"/>
      <c r="F9" s="7"/>
      <c r="G9" s="7"/>
      <c r="H9" s="7"/>
      <c r="I9" s="7"/>
      <c r="J9" s="7"/>
      <c r="K9" s="7"/>
      <c r="L9" s="7"/>
      <c r="M9" s="7"/>
      <c r="O9" s="35" t="s">
        <v>120</v>
      </c>
      <c r="P9" s="30"/>
      <c r="Q9" s="30"/>
      <c r="R9" s="30"/>
      <c r="S9" s="30"/>
      <c r="U9" s="30"/>
      <c r="V9" s="30"/>
      <c r="W9" s="30"/>
      <c r="X9" s="30"/>
    </row>
    <row r="10" spans="2:29" x14ac:dyDescent="0.25"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U10" s="30" t="s">
        <v>70</v>
      </c>
      <c r="V10" s="30">
        <v>9973397</v>
      </c>
      <c r="W10" s="30">
        <v>10002615</v>
      </c>
      <c r="X10" s="30">
        <v>10008349</v>
      </c>
      <c r="Y10" s="30">
        <v>10019166</v>
      </c>
      <c r="Z10" s="30">
        <v>10036258</v>
      </c>
    </row>
    <row r="11" spans="2:29" x14ac:dyDescent="0.25">
      <c r="C11" t="s">
        <v>95</v>
      </c>
      <c r="D11" s="7" t="s">
        <v>96</v>
      </c>
      <c r="I11" s="46" t="s">
        <v>121</v>
      </c>
      <c r="J11" s="30">
        <f>V10+AC11-AC12+AC14-AC17</f>
        <v>10060574</v>
      </c>
      <c r="L11" s="36" t="s">
        <v>91</v>
      </c>
      <c r="U11" s="30" t="s">
        <v>71</v>
      </c>
      <c r="V11" s="30">
        <v>86239</v>
      </c>
      <c r="W11" s="30">
        <v>84149</v>
      </c>
      <c r="X11" s="30">
        <v>81588</v>
      </c>
      <c r="Y11" s="30">
        <v>78888</v>
      </c>
      <c r="Z11" s="30">
        <v>75693</v>
      </c>
      <c r="AA11" s="30"/>
      <c r="AB11" s="30"/>
      <c r="AC11" s="30">
        <f>SUM(V11:Z11)</f>
        <v>406557</v>
      </c>
    </row>
    <row r="12" spans="2:29" x14ac:dyDescent="0.25">
      <c r="U12" s="30" t="s">
        <v>72</v>
      </c>
      <c r="V12" s="30">
        <v>90461</v>
      </c>
      <c r="W12" s="30">
        <v>99470</v>
      </c>
      <c r="X12" s="30">
        <v>94301</v>
      </c>
      <c r="Y12" s="30">
        <v>99335</v>
      </c>
      <c r="Z12" s="30">
        <v>99542</v>
      </c>
      <c r="AA12" s="30"/>
      <c r="AB12" s="30"/>
      <c r="AC12" s="30">
        <f>SUM(V12:Z12)</f>
        <v>483109</v>
      </c>
    </row>
    <row r="13" spans="2:29" x14ac:dyDescent="0.25">
      <c r="C13" t="s">
        <v>39</v>
      </c>
      <c r="D13" s="7" t="s">
        <v>38</v>
      </c>
      <c r="E13" s="7"/>
      <c r="F13" s="7"/>
      <c r="G13" s="7"/>
      <c r="H13" s="7"/>
      <c r="J13" s="30">
        <f>AC11-AC12</f>
        <v>-76552</v>
      </c>
      <c r="K13" s="30" t="s">
        <v>122</v>
      </c>
      <c r="L13" s="30"/>
      <c r="M13" s="30">
        <f>V13+W13+X13+Y13+Z13</f>
        <v>-76552</v>
      </c>
      <c r="U13" s="30" t="s">
        <v>73</v>
      </c>
      <c r="V13" s="30">
        <v>-4222</v>
      </c>
      <c r="W13" s="30">
        <v>-15321</v>
      </c>
      <c r="X13" s="30">
        <v>-12713</v>
      </c>
      <c r="Y13" s="30">
        <v>-20447</v>
      </c>
      <c r="Z13" s="30">
        <v>-23849</v>
      </c>
      <c r="AA13" s="30"/>
      <c r="AB13" s="30"/>
      <c r="AC13" s="30"/>
    </row>
    <row r="14" spans="2:29" x14ac:dyDescent="0.25">
      <c r="D14" s="7"/>
      <c r="E14" s="7"/>
      <c r="F14" s="7"/>
      <c r="G14" s="7"/>
      <c r="H14" s="7"/>
      <c r="J14" s="30"/>
      <c r="K14" s="30" t="s">
        <v>123</v>
      </c>
      <c r="L14" s="36"/>
      <c r="M14" s="36"/>
      <c r="N14" s="7"/>
      <c r="O14" s="7"/>
      <c r="U14" s="30" t="s">
        <v>74</v>
      </c>
      <c r="V14" s="30">
        <v>277215</v>
      </c>
      <c r="W14" s="30">
        <v>274288</v>
      </c>
      <c r="X14" s="30">
        <v>287596</v>
      </c>
      <c r="Y14" s="30">
        <v>291746</v>
      </c>
      <c r="Z14" s="30">
        <v>303399</v>
      </c>
      <c r="AA14" s="30" t="s">
        <v>87</v>
      </c>
      <c r="AB14" s="30"/>
      <c r="AC14" s="30">
        <f>SUM(V14:Z16)</f>
        <v>1850307</v>
      </c>
    </row>
    <row r="15" spans="2:29" x14ac:dyDescent="0.25">
      <c r="C15" t="s">
        <v>41</v>
      </c>
      <c r="D15" s="7" t="s">
        <v>40</v>
      </c>
      <c r="E15" s="7"/>
      <c r="F15" s="7"/>
      <c r="G15" s="7"/>
      <c r="H15" s="7"/>
      <c r="J15" s="30">
        <f>AC14-AC17</f>
        <v>163729</v>
      </c>
      <c r="K15" s="30"/>
      <c r="L15" s="36"/>
      <c r="M15" s="36">
        <f>V20+W20+X20+Y20+Z20</f>
        <v>163729</v>
      </c>
      <c r="N15" s="7"/>
      <c r="O15" s="7"/>
      <c r="U15" s="30" t="s">
        <v>75</v>
      </c>
      <c r="V15" s="30">
        <v>57749</v>
      </c>
      <c r="W15" s="30">
        <v>53218</v>
      </c>
      <c r="X15" s="30">
        <v>54981</v>
      </c>
      <c r="Y15" s="30">
        <v>66247</v>
      </c>
      <c r="Z15" s="30">
        <v>66184</v>
      </c>
      <c r="AA15" s="30"/>
      <c r="AB15" s="30"/>
      <c r="AC15" s="30"/>
    </row>
    <row r="16" spans="2:29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U16" s="30" t="s">
        <v>76</v>
      </c>
      <c r="V16" s="30">
        <v>39883</v>
      </c>
      <c r="W16" s="30">
        <v>20679</v>
      </c>
      <c r="X16" s="30">
        <v>19371</v>
      </c>
      <c r="Y16" s="30">
        <v>19114</v>
      </c>
      <c r="Z16" s="30">
        <v>18637</v>
      </c>
      <c r="AA16" s="30"/>
      <c r="AB16" s="30"/>
      <c r="AC16" s="30"/>
    </row>
    <row r="17" spans="3:29" x14ac:dyDescent="0.25">
      <c r="C17" t="s">
        <v>42</v>
      </c>
      <c r="D17" s="7" t="s">
        <v>43</v>
      </c>
      <c r="E17" s="7"/>
      <c r="F17" s="7"/>
      <c r="G17" s="7"/>
      <c r="H17" s="7"/>
      <c r="I17" s="7"/>
      <c r="J17" s="36" t="s">
        <v>85</v>
      </c>
      <c r="K17" s="36"/>
      <c r="L17" s="36">
        <f>AC11</f>
        <v>406557</v>
      </c>
      <c r="M17" s="7"/>
      <c r="N17" s="37" t="s">
        <v>92</v>
      </c>
      <c r="O17" s="36">
        <f>L17/((V10+Z24)/2)</f>
        <v>4.058676135649792E-2</v>
      </c>
      <c r="P17" s="35" t="s">
        <v>124</v>
      </c>
      <c r="U17" s="30" t="s">
        <v>77</v>
      </c>
      <c r="V17" s="30">
        <v>263245</v>
      </c>
      <c r="W17" s="30">
        <v>263330</v>
      </c>
      <c r="X17" s="30">
        <v>275391</v>
      </c>
      <c r="Y17" s="30">
        <v>278933</v>
      </c>
      <c r="Z17" s="30">
        <v>282459</v>
      </c>
      <c r="AA17" s="30" t="s">
        <v>88</v>
      </c>
      <c r="AB17" s="30"/>
      <c r="AC17" s="30">
        <f>SUM(V17:Z19)</f>
        <v>1686578</v>
      </c>
    </row>
    <row r="18" spans="3:29" x14ac:dyDescent="0.25">
      <c r="D18" s="7"/>
      <c r="E18" s="7"/>
      <c r="F18" s="7"/>
      <c r="G18" s="7"/>
      <c r="H18" s="7"/>
      <c r="I18" s="7"/>
      <c r="J18" s="36"/>
      <c r="K18" s="36"/>
      <c r="L18" s="36"/>
      <c r="M18" s="7"/>
      <c r="N18" s="7"/>
      <c r="O18" s="7"/>
      <c r="P18" s="7"/>
      <c r="U18" s="30" t="s">
        <v>78</v>
      </c>
      <c r="V18" s="30">
        <v>28030</v>
      </c>
      <c r="W18" s="30">
        <v>29947</v>
      </c>
      <c r="X18" s="30">
        <v>31571</v>
      </c>
      <c r="Y18" s="30">
        <v>30255</v>
      </c>
      <c r="Z18" s="30">
        <v>30343</v>
      </c>
      <c r="AA18" s="30"/>
      <c r="AB18" s="30"/>
      <c r="AC18" s="30"/>
    </row>
    <row r="19" spans="3:29" x14ac:dyDescent="0.25">
      <c r="C19" t="s">
        <v>44</v>
      </c>
      <c r="D19" s="7" t="s">
        <v>45</v>
      </c>
      <c r="E19" s="7"/>
      <c r="F19" s="7"/>
      <c r="G19" s="7"/>
      <c r="H19" s="7"/>
      <c r="I19" s="7"/>
      <c r="J19" s="36" t="s">
        <v>86</v>
      </c>
      <c r="K19" s="36"/>
      <c r="L19" s="36">
        <f>AC12</f>
        <v>483109</v>
      </c>
      <c r="M19" s="7"/>
      <c r="N19" s="36" t="s">
        <v>93</v>
      </c>
      <c r="O19" s="36">
        <f>(L19/5)/((V10+Z24)/2)</f>
        <v>9.6457961329783296E-3</v>
      </c>
      <c r="P19" s="35" t="s">
        <v>94</v>
      </c>
      <c r="Q19" s="30"/>
      <c r="U19" s="30" t="s">
        <v>79</v>
      </c>
      <c r="V19" s="30">
        <v>50132</v>
      </c>
      <c r="W19" s="30">
        <v>33853</v>
      </c>
      <c r="X19" s="30">
        <v>31456</v>
      </c>
      <c r="Y19" s="30">
        <v>30380</v>
      </c>
      <c r="Z19" s="30">
        <v>27253</v>
      </c>
      <c r="AA19" s="30"/>
      <c r="AB19" s="30"/>
      <c r="AC19" s="30"/>
    </row>
    <row r="20" spans="3:29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U20" s="30" t="s">
        <v>80</v>
      </c>
      <c r="V20" s="30">
        <v>33440</v>
      </c>
      <c r="W20" s="30">
        <v>21055</v>
      </c>
      <c r="X20" s="30">
        <v>23530</v>
      </c>
      <c r="Y20" s="30">
        <v>37539</v>
      </c>
      <c r="Z20" s="30">
        <v>48165</v>
      </c>
      <c r="AA20" s="30"/>
      <c r="AB20" s="30"/>
      <c r="AC20" s="30"/>
    </row>
    <row r="21" spans="3:29" x14ac:dyDescent="0.25">
      <c r="C21" t="s">
        <v>46</v>
      </c>
      <c r="D21" s="7" t="s">
        <v>97</v>
      </c>
      <c r="E21" s="7"/>
      <c r="F21" s="7"/>
      <c r="G21" s="7"/>
      <c r="H21" s="7"/>
      <c r="I21" s="7"/>
      <c r="J21" s="7"/>
      <c r="K21" s="7"/>
      <c r="L21" s="7"/>
      <c r="M21" s="7"/>
      <c r="N21" s="7"/>
      <c r="O21" s="36">
        <f>(1/5)*LN(Z24/V10)</f>
        <v>1.7405945180623953E-3</v>
      </c>
      <c r="P21" s="30"/>
      <c r="U21" s="30" t="s">
        <v>81</v>
      </c>
      <c r="V21" s="30">
        <v>9947667</v>
      </c>
      <c r="W21" s="30">
        <v>9953494</v>
      </c>
      <c r="X21" s="30">
        <v>9961110</v>
      </c>
      <c r="Y21" s="30">
        <v>9972026</v>
      </c>
      <c r="Z21" s="30">
        <v>9991610</v>
      </c>
      <c r="AA21" s="30"/>
      <c r="AB21" s="30"/>
      <c r="AC21" s="30"/>
    </row>
    <row r="22" spans="3:29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U22" s="30" t="s">
        <v>82</v>
      </c>
      <c r="V22" s="30">
        <v>54948</v>
      </c>
      <c r="W22" s="30">
        <v>54855</v>
      </c>
      <c r="X22" s="30">
        <v>58056</v>
      </c>
      <c r="Y22" s="30">
        <v>64232</v>
      </c>
      <c r="Z22" s="30">
        <v>68964</v>
      </c>
    </row>
    <row r="23" spans="3:29" x14ac:dyDescent="0.25">
      <c r="C23" t="s">
        <v>47</v>
      </c>
      <c r="D23" s="7" t="s">
        <v>48</v>
      </c>
      <c r="E23" s="7"/>
      <c r="F23" s="7"/>
      <c r="G23" s="7"/>
      <c r="H23" s="7"/>
      <c r="I23" s="7"/>
      <c r="J23" s="36" t="s">
        <v>125</v>
      </c>
      <c r="K23" s="36"/>
      <c r="L23" s="36"/>
      <c r="M23" s="36"/>
      <c r="N23" s="36"/>
      <c r="O23" s="36">
        <f>V10+AC11-AC12</f>
        <v>9896845</v>
      </c>
      <c r="P23" s="30" t="s">
        <v>98</v>
      </c>
      <c r="Q23" s="36">
        <f>(1/5)*LN(O23/V10)</f>
        <v>-1.5410457254449578E-3</v>
      </c>
      <c r="U23" s="30"/>
      <c r="V23" s="30"/>
      <c r="W23" s="30"/>
      <c r="X23" s="30"/>
      <c r="Y23" s="30">
        <v>0</v>
      </c>
      <c r="Z23" s="30">
        <v>0</v>
      </c>
    </row>
    <row r="24" spans="3:29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U24" s="30" t="s">
        <v>83</v>
      </c>
      <c r="V24" s="30">
        <v>10002615</v>
      </c>
      <c r="W24" s="30">
        <v>10008349</v>
      </c>
      <c r="X24" s="30">
        <v>10019166</v>
      </c>
      <c r="Y24" s="30">
        <v>10036258</v>
      </c>
      <c r="Z24" s="30">
        <v>10060574</v>
      </c>
    </row>
    <row r="25" spans="3:29" x14ac:dyDescent="0.25">
      <c r="C25" t="s">
        <v>49</v>
      </c>
      <c r="D25" s="7" t="s">
        <v>50</v>
      </c>
      <c r="E25" s="7"/>
      <c r="F25" s="7"/>
      <c r="G25" s="7"/>
      <c r="H25" s="7"/>
      <c r="I25" s="7"/>
      <c r="J25" s="7"/>
      <c r="K25" s="7"/>
      <c r="L25" s="7"/>
      <c r="M25" s="7"/>
      <c r="N25" s="7"/>
      <c r="O25" s="36">
        <f>V10*EXP(9*O21)</f>
        <v>10130863.928399853</v>
      </c>
    </row>
    <row r="26" spans="3:29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36"/>
    </row>
    <row r="27" spans="3:29" x14ac:dyDescent="0.25">
      <c r="C27" t="s">
        <v>51</v>
      </c>
      <c r="D27" s="7" t="s">
        <v>52</v>
      </c>
      <c r="E27" s="7"/>
      <c r="F27" s="7"/>
      <c r="G27" s="7"/>
      <c r="H27" s="7"/>
      <c r="I27" s="7"/>
      <c r="J27" s="7"/>
      <c r="K27" s="7"/>
      <c r="L27" s="7"/>
      <c r="M27" s="7"/>
      <c r="N27" s="7"/>
      <c r="O27" s="36">
        <f>(O23*EXP(9*Q23))</f>
        <v>9760529.0797975902</v>
      </c>
    </row>
    <row r="28" spans="3:29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</row>
    <row r="29" spans="3:29" x14ac:dyDescent="0.25">
      <c r="C29" t="s">
        <v>53</v>
      </c>
      <c r="D29" s="7" t="s">
        <v>99</v>
      </c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</row>
    <row r="30" spans="3:29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4CBF31-F94C-409E-A560-31A33EFBE1A2}">
  <dimension ref="B3:Y26"/>
  <sheetViews>
    <sheetView workbookViewId="0">
      <selection activeCell="F35" sqref="F35"/>
    </sheetView>
  </sheetViews>
  <sheetFormatPr defaultRowHeight="15" x14ac:dyDescent="0.25"/>
  <cols>
    <col min="2" max="2" width="21.7109375" customWidth="1"/>
  </cols>
  <sheetData>
    <row r="3" spans="2:25" ht="18" x14ac:dyDescent="0.25">
      <c r="B3" s="42" t="s">
        <v>105</v>
      </c>
      <c r="C3" s="43"/>
      <c r="D3" s="43"/>
      <c r="E3" s="43"/>
      <c r="G3" s="7" t="s">
        <v>114</v>
      </c>
      <c r="L3" s="7" t="s">
        <v>115</v>
      </c>
      <c r="Q3" s="7" t="s">
        <v>116</v>
      </c>
      <c r="V3" s="7" t="s">
        <v>117</v>
      </c>
    </row>
    <row r="4" spans="2:25" ht="18" x14ac:dyDescent="0.25">
      <c r="B4" s="42" t="s">
        <v>106</v>
      </c>
      <c r="C4" s="43"/>
      <c r="D4" s="43"/>
      <c r="E4" s="43"/>
      <c r="G4" t="s">
        <v>106</v>
      </c>
      <c r="L4" t="s">
        <v>106</v>
      </c>
      <c r="Q4" t="s">
        <v>106</v>
      </c>
      <c r="V4" t="s">
        <v>106</v>
      </c>
    </row>
    <row r="5" spans="2:25" ht="18" x14ac:dyDescent="0.25">
      <c r="B5" s="42"/>
      <c r="C5" s="43"/>
      <c r="D5" s="43"/>
      <c r="E5" s="43"/>
    </row>
    <row r="6" spans="2:25" x14ac:dyDescent="0.25">
      <c r="B6" s="41"/>
      <c r="C6" s="41" t="s">
        <v>107</v>
      </c>
      <c r="D6" s="41" t="s">
        <v>108</v>
      </c>
      <c r="E6" s="41" t="s">
        <v>109</v>
      </c>
      <c r="H6" t="s">
        <v>107</v>
      </c>
      <c r="I6" t="s">
        <v>108</v>
      </c>
      <c r="J6" t="s">
        <v>109</v>
      </c>
      <c r="M6" t="s">
        <v>107</v>
      </c>
      <c r="N6" t="s">
        <v>108</v>
      </c>
      <c r="O6" t="s">
        <v>109</v>
      </c>
      <c r="R6" t="s">
        <v>107</v>
      </c>
      <c r="S6" t="s">
        <v>108</v>
      </c>
      <c r="T6" t="s">
        <v>109</v>
      </c>
      <c r="W6" t="s">
        <v>107</v>
      </c>
      <c r="X6" t="s">
        <v>108</v>
      </c>
      <c r="Y6" t="s">
        <v>109</v>
      </c>
    </row>
    <row r="7" spans="2:25" x14ac:dyDescent="0.25">
      <c r="B7" s="41" t="s">
        <v>70</v>
      </c>
      <c r="C7" s="41">
        <v>4866278</v>
      </c>
      <c r="D7" s="41">
        <v>5107119</v>
      </c>
      <c r="E7" s="41">
        <v>9973397</v>
      </c>
      <c r="G7" t="s">
        <v>70</v>
      </c>
      <c r="H7">
        <v>4881615</v>
      </c>
      <c r="I7">
        <v>5121000</v>
      </c>
      <c r="J7">
        <v>10002615</v>
      </c>
      <c r="L7" t="s">
        <v>70</v>
      </c>
      <c r="M7">
        <v>4886543</v>
      </c>
      <c r="N7">
        <v>5121806</v>
      </c>
      <c r="O7">
        <v>10008349</v>
      </c>
      <c r="Q7" t="s">
        <v>70</v>
      </c>
      <c r="R7">
        <v>4894363</v>
      </c>
      <c r="S7">
        <v>5124803</v>
      </c>
      <c r="T7">
        <v>10019166</v>
      </c>
      <c r="V7" t="s">
        <v>70</v>
      </c>
      <c r="W7">
        <v>4907685</v>
      </c>
      <c r="X7">
        <v>5128573</v>
      </c>
      <c r="Y7">
        <v>10036258</v>
      </c>
    </row>
    <row r="8" spans="2:25" x14ac:dyDescent="0.25">
      <c r="B8" s="41" t="s">
        <v>71</v>
      </c>
      <c r="C8" s="41">
        <v>44108</v>
      </c>
      <c r="D8" s="41">
        <v>42131</v>
      </c>
      <c r="E8" s="41">
        <v>86239</v>
      </c>
      <c r="G8" t="s">
        <v>71</v>
      </c>
      <c r="H8">
        <v>43399</v>
      </c>
      <c r="I8">
        <v>40750</v>
      </c>
      <c r="J8">
        <v>84149</v>
      </c>
      <c r="L8" t="s">
        <v>71</v>
      </c>
      <c r="M8">
        <v>41726</v>
      </c>
      <c r="N8">
        <v>39862</v>
      </c>
      <c r="O8">
        <v>81588</v>
      </c>
      <c r="Q8" t="s">
        <v>71</v>
      </c>
      <c r="R8">
        <v>40726</v>
      </c>
      <c r="S8">
        <v>38162</v>
      </c>
      <c r="T8">
        <v>78888</v>
      </c>
      <c r="V8" t="s">
        <v>71</v>
      </c>
      <c r="W8">
        <v>38933</v>
      </c>
      <c r="X8">
        <v>36760</v>
      </c>
      <c r="Y8">
        <v>75693</v>
      </c>
    </row>
    <row r="9" spans="2:25" x14ac:dyDescent="0.25">
      <c r="B9" s="41" t="s">
        <v>72</v>
      </c>
      <c r="C9" s="41">
        <v>42963</v>
      </c>
      <c r="D9" s="41">
        <v>47498</v>
      </c>
      <c r="E9" s="41">
        <v>90461</v>
      </c>
      <c r="G9" t="s">
        <v>72</v>
      </c>
      <c r="H9">
        <v>46495</v>
      </c>
      <c r="I9">
        <v>52975</v>
      </c>
      <c r="J9">
        <v>99470</v>
      </c>
      <c r="L9" t="s">
        <v>72</v>
      </c>
      <c r="M9">
        <v>45009</v>
      </c>
      <c r="N9">
        <v>49292</v>
      </c>
      <c r="O9">
        <v>94301</v>
      </c>
      <c r="Q9" t="s">
        <v>72</v>
      </c>
      <c r="R9">
        <v>46643</v>
      </c>
      <c r="S9">
        <v>52692</v>
      </c>
      <c r="T9">
        <v>99335</v>
      </c>
      <c r="V9" t="s">
        <v>72</v>
      </c>
      <c r="W9">
        <v>47128</v>
      </c>
      <c r="X9">
        <v>52414</v>
      </c>
      <c r="Y9">
        <v>99542</v>
      </c>
    </row>
    <row r="10" spans="2:25" x14ac:dyDescent="0.25">
      <c r="B10" s="41" t="s">
        <v>73</v>
      </c>
      <c r="C10" s="41">
        <v>1145</v>
      </c>
      <c r="D10" s="41">
        <v>-5367</v>
      </c>
      <c r="E10" s="41">
        <v>-4222</v>
      </c>
      <c r="G10" t="s">
        <v>73</v>
      </c>
      <c r="H10">
        <v>-3096</v>
      </c>
      <c r="I10">
        <v>-12225</v>
      </c>
      <c r="J10">
        <v>-15321</v>
      </c>
      <c r="L10" t="s">
        <v>73</v>
      </c>
      <c r="M10">
        <v>-3283</v>
      </c>
      <c r="N10">
        <v>-9430</v>
      </c>
      <c r="O10">
        <v>-12713</v>
      </c>
      <c r="Q10" t="s">
        <v>73</v>
      </c>
      <c r="R10">
        <v>-5917</v>
      </c>
      <c r="S10">
        <v>-14530</v>
      </c>
      <c r="T10">
        <v>-20447</v>
      </c>
      <c r="V10" t="s">
        <v>73</v>
      </c>
      <c r="W10">
        <v>-8195</v>
      </c>
      <c r="X10">
        <v>-15654</v>
      </c>
      <c r="Y10">
        <v>-23849</v>
      </c>
    </row>
    <row r="11" spans="2:25" x14ac:dyDescent="0.25">
      <c r="B11" s="41" t="s">
        <v>74</v>
      </c>
      <c r="C11" s="41">
        <v>139433</v>
      </c>
      <c r="D11" s="41">
        <v>137782</v>
      </c>
      <c r="E11" s="41">
        <v>277215</v>
      </c>
      <c r="G11" t="s">
        <v>74</v>
      </c>
      <c r="H11">
        <v>138027</v>
      </c>
      <c r="I11">
        <v>136261</v>
      </c>
      <c r="J11">
        <v>274288</v>
      </c>
      <c r="L11" t="s">
        <v>74</v>
      </c>
      <c r="M11">
        <v>145377</v>
      </c>
      <c r="N11">
        <v>142219</v>
      </c>
      <c r="O11">
        <v>287596</v>
      </c>
      <c r="Q11" t="s">
        <v>74</v>
      </c>
      <c r="R11">
        <v>147778</v>
      </c>
      <c r="S11">
        <v>143968</v>
      </c>
      <c r="T11">
        <v>291746</v>
      </c>
      <c r="V11" t="s">
        <v>74</v>
      </c>
      <c r="W11">
        <v>155514</v>
      </c>
      <c r="X11">
        <v>147885</v>
      </c>
      <c r="Y11">
        <v>303399</v>
      </c>
    </row>
    <row r="12" spans="2:25" x14ac:dyDescent="0.25">
      <c r="B12" s="41" t="s">
        <v>75</v>
      </c>
      <c r="C12" s="41">
        <v>27637</v>
      </c>
      <c r="D12" s="41">
        <v>30112</v>
      </c>
      <c r="E12" s="41">
        <v>57749</v>
      </c>
      <c r="G12" t="s">
        <v>75</v>
      </c>
      <c r="H12">
        <v>26586</v>
      </c>
      <c r="I12">
        <v>26632</v>
      </c>
      <c r="J12">
        <v>53218</v>
      </c>
      <c r="L12" t="s">
        <v>75</v>
      </c>
      <c r="M12">
        <v>29051</v>
      </c>
      <c r="N12">
        <v>25930</v>
      </c>
      <c r="O12">
        <v>54981</v>
      </c>
      <c r="Q12" t="s">
        <v>75</v>
      </c>
      <c r="R12">
        <v>35811</v>
      </c>
      <c r="S12">
        <v>30436</v>
      </c>
      <c r="T12">
        <v>66247</v>
      </c>
      <c r="V12" t="s">
        <v>75</v>
      </c>
      <c r="W12">
        <v>34959</v>
      </c>
      <c r="X12">
        <v>31225</v>
      </c>
      <c r="Y12">
        <v>66184</v>
      </c>
    </row>
    <row r="13" spans="2:25" x14ac:dyDescent="0.25">
      <c r="B13" s="41" t="s">
        <v>76</v>
      </c>
      <c r="C13" s="41">
        <v>23631</v>
      </c>
      <c r="D13" s="41">
        <v>16252</v>
      </c>
      <c r="E13" s="41">
        <v>39883</v>
      </c>
      <c r="G13" t="s">
        <v>76</v>
      </c>
      <c r="H13">
        <v>12998</v>
      </c>
      <c r="I13">
        <v>7681</v>
      </c>
      <c r="J13">
        <v>20679</v>
      </c>
      <c r="L13" t="s">
        <v>76</v>
      </c>
      <c r="M13">
        <v>12213</v>
      </c>
      <c r="N13">
        <v>7158</v>
      </c>
      <c r="O13">
        <v>19371</v>
      </c>
      <c r="Q13" t="s">
        <v>76</v>
      </c>
      <c r="R13">
        <v>12145</v>
      </c>
      <c r="S13">
        <v>6969</v>
      </c>
      <c r="T13">
        <v>19114</v>
      </c>
      <c r="V13" t="s">
        <v>76</v>
      </c>
      <c r="W13">
        <v>12013</v>
      </c>
      <c r="X13">
        <v>6624</v>
      </c>
      <c r="Y13">
        <v>18637</v>
      </c>
    </row>
    <row r="14" spans="2:25" x14ac:dyDescent="0.25">
      <c r="B14" s="41" t="s">
        <v>77</v>
      </c>
      <c r="C14" s="41">
        <v>132500</v>
      </c>
      <c r="D14" s="41">
        <v>130745</v>
      </c>
      <c r="E14" s="41">
        <v>263245</v>
      </c>
      <c r="G14" t="s">
        <v>77</v>
      </c>
      <c r="H14">
        <v>132570</v>
      </c>
      <c r="I14">
        <v>130760</v>
      </c>
      <c r="J14">
        <v>263330</v>
      </c>
      <c r="L14" t="s">
        <v>77</v>
      </c>
      <c r="M14">
        <v>139504</v>
      </c>
      <c r="N14">
        <v>135887</v>
      </c>
      <c r="O14">
        <v>275391</v>
      </c>
      <c r="Q14" t="s">
        <v>77</v>
      </c>
      <c r="R14">
        <v>141320</v>
      </c>
      <c r="S14">
        <v>137613</v>
      </c>
      <c r="T14">
        <v>278933</v>
      </c>
      <c r="V14" t="s">
        <v>77</v>
      </c>
      <c r="W14">
        <v>144303</v>
      </c>
      <c r="X14">
        <v>138156</v>
      </c>
      <c r="Y14">
        <v>282459</v>
      </c>
    </row>
    <row r="15" spans="2:25" x14ac:dyDescent="0.25">
      <c r="B15" s="41" t="s">
        <v>78</v>
      </c>
      <c r="C15" s="41">
        <v>15079</v>
      </c>
      <c r="D15" s="41">
        <v>12951</v>
      </c>
      <c r="E15" s="41">
        <v>28030</v>
      </c>
      <c r="G15" t="s">
        <v>78</v>
      </c>
      <c r="H15">
        <v>16127</v>
      </c>
      <c r="I15">
        <v>13820</v>
      </c>
      <c r="J15">
        <v>29947</v>
      </c>
      <c r="L15" t="s">
        <v>78</v>
      </c>
      <c r="M15">
        <v>16863</v>
      </c>
      <c r="N15">
        <v>14708</v>
      </c>
      <c r="O15">
        <v>31571</v>
      </c>
      <c r="Q15" t="s">
        <v>78</v>
      </c>
      <c r="R15">
        <v>16075</v>
      </c>
      <c r="S15">
        <v>14180</v>
      </c>
      <c r="T15">
        <v>30255</v>
      </c>
      <c r="V15" t="s">
        <v>78</v>
      </c>
      <c r="W15">
        <v>16038</v>
      </c>
      <c r="X15">
        <v>14305</v>
      </c>
      <c r="Y15">
        <v>30343</v>
      </c>
    </row>
    <row r="16" spans="2:25" x14ac:dyDescent="0.25">
      <c r="B16" s="41" t="s">
        <v>79</v>
      </c>
      <c r="C16" s="41">
        <v>28930</v>
      </c>
      <c r="D16" s="41">
        <v>21202</v>
      </c>
      <c r="E16" s="41">
        <v>50132</v>
      </c>
      <c r="G16" t="s">
        <v>79</v>
      </c>
      <c r="H16">
        <v>20890</v>
      </c>
      <c r="I16">
        <v>12963</v>
      </c>
      <c r="J16">
        <v>33853</v>
      </c>
      <c r="L16" t="s">
        <v>79</v>
      </c>
      <c r="M16">
        <v>19171</v>
      </c>
      <c r="N16">
        <v>12285</v>
      </c>
      <c r="O16">
        <v>31456</v>
      </c>
      <c r="Q16" t="s">
        <v>79</v>
      </c>
      <c r="R16">
        <v>19100</v>
      </c>
      <c r="S16">
        <v>11280</v>
      </c>
      <c r="T16">
        <v>30380</v>
      </c>
      <c r="V16" t="s">
        <v>79</v>
      </c>
      <c r="W16">
        <v>17184</v>
      </c>
      <c r="X16">
        <v>10069</v>
      </c>
      <c r="Y16">
        <v>27253</v>
      </c>
    </row>
    <row r="17" spans="2:25" x14ac:dyDescent="0.25">
      <c r="B17" s="41" t="s">
        <v>80</v>
      </c>
      <c r="C17" s="41">
        <v>14192</v>
      </c>
      <c r="D17" s="41">
        <v>19248</v>
      </c>
      <c r="E17" s="41">
        <v>33440</v>
      </c>
      <c r="G17" t="s">
        <v>80</v>
      </c>
      <c r="H17">
        <v>8024</v>
      </c>
      <c r="I17">
        <v>13031</v>
      </c>
      <c r="J17">
        <v>21055</v>
      </c>
      <c r="L17" t="s">
        <v>80</v>
      </c>
      <c r="M17">
        <v>11103</v>
      </c>
      <c r="N17">
        <v>12427</v>
      </c>
      <c r="O17">
        <v>23530</v>
      </c>
      <c r="Q17" t="s">
        <v>80</v>
      </c>
      <c r="R17">
        <v>19239</v>
      </c>
      <c r="S17">
        <v>18300</v>
      </c>
      <c r="T17">
        <v>37539</v>
      </c>
      <c r="V17" t="s">
        <v>80</v>
      </c>
      <c r="W17">
        <v>24961</v>
      </c>
      <c r="X17">
        <v>23204</v>
      </c>
      <c r="Y17">
        <v>48165</v>
      </c>
    </row>
    <row r="18" spans="2:25" x14ac:dyDescent="0.25">
      <c r="B18" s="41" t="s">
        <v>81</v>
      </c>
      <c r="C18" s="41">
        <v>4863568</v>
      </c>
      <c r="D18" s="41">
        <v>5084099</v>
      </c>
      <c r="E18" s="41">
        <v>9947667</v>
      </c>
      <c r="G18" t="s">
        <v>81</v>
      </c>
      <c r="H18">
        <v>4867665</v>
      </c>
      <c r="I18">
        <v>5085829</v>
      </c>
      <c r="J18">
        <v>9953494</v>
      </c>
      <c r="L18" t="s">
        <v>81</v>
      </c>
      <c r="M18">
        <v>4871992</v>
      </c>
      <c r="N18">
        <v>5089118</v>
      </c>
      <c r="O18">
        <v>9961110</v>
      </c>
      <c r="Q18" t="s">
        <v>81</v>
      </c>
      <c r="R18">
        <v>4879325</v>
      </c>
      <c r="S18">
        <v>5092701</v>
      </c>
      <c r="T18">
        <v>9972026</v>
      </c>
      <c r="V18" t="s">
        <v>81</v>
      </c>
      <c r="W18">
        <v>4891995</v>
      </c>
      <c r="X18">
        <v>5099615</v>
      </c>
      <c r="Y18">
        <v>9991610</v>
      </c>
    </row>
    <row r="19" spans="2:25" x14ac:dyDescent="0.25">
      <c r="B19" s="41" t="s">
        <v>82</v>
      </c>
      <c r="C19" s="41">
        <v>18047</v>
      </c>
      <c r="D19" s="41">
        <v>36901</v>
      </c>
      <c r="E19" s="41">
        <v>54948</v>
      </c>
      <c r="G19" t="s">
        <v>82</v>
      </c>
      <c r="H19">
        <v>18878</v>
      </c>
      <c r="I19">
        <v>35977</v>
      </c>
      <c r="J19">
        <v>54855</v>
      </c>
      <c r="L19" t="s">
        <v>82</v>
      </c>
      <c r="M19">
        <v>22371</v>
      </c>
      <c r="N19">
        <v>35685</v>
      </c>
      <c r="O19">
        <v>58056</v>
      </c>
      <c r="Q19" t="s">
        <v>82</v>
      </c>
      <c r="R19">
        <v>28360</v>
      </c>
      <c r="S19">
        <v>35872</v>
      </c>
      <c r="T19">
        <v>64232</v>
      </c>
      <c r="V19" t="s">
        <v>82</v>
      </c>
      <c r="W19">
        <v>32456</v>
      </c>
      <c r="X19">
        <v>36508</v>
      </c>
      <c r="Y19">
        <v>68964</v>
      </c>
    </row>
    <row r="20" spans="2:25" x14ac:dyDescent="0.25">
      <c r="B20" s="41" t="s">
        <v>110</v>
      </c>
      <c r="C20" s="41">
        <v>0</v>
      </c>
      <c r="D20" s="41">
        <v>0</v>
      </c>
      <c r="E20" s="41">
        <v>0</v>
      </c>
      <c r="G20" t="s">
        <v>110</v>
      </c>
      <c r="H20">
        <v>0</v>
      </c>
      <c r="I20">
        <v>0</v>
      </c>
      <c r="J20">
        <v>0</v>
      </c>
      <c r="L20" t="s">
        <v>110</v>
      </c>
      <c r="M20">
        <v>0</v>
      </c>
      <c r="N20">
        <v>0</v>
      </c>
      <c r="O20">
        <v>0</v>
      </c>
      <c r="Q20" t="s">
        <v>110</v>
      </c>
      <c r="R20">
        <v>0</v>
      </c>
      <c r="S20">
        <v>0</v>
      </c>
      <c r="T20">
        <v>0</v>
      </c>
      <c r="V20" t="s">
        <v>110</v>
      </c>
      <c r="W20">
        <v>0</v>
      </c>
      <c r="X20">
        <v>0</v>
      </c>
      <c r="Y20">
        <v>0</v>
      </c>
    </row>
    <row r="21" spans="2:25" x14ac:dyDescent="0.25">
      <c r="B21" s="41" t="s">
        <v>83</v>
      </c>
      <c r="C21" s="41">
        <v>4881615</v>
      </c>
      <c r="D21" s="41">
        <v>5121000</v>
      </c>
      <c r="E21" s="41">
        <v>10002615</v>
      </c>
      <c r="G21" t="s">
        <v>83</v>
      </c>
      <c r="H21">
        <v>4886543</v>
      </c>
      <c r="I21">
        <v>5121806</v>
      </c>
      <c r="J21">
        <v>10008349</v>
      </c>
      <c r="L21" t="s">
        <v>83</v>
      </c>
      <c r="M21">
        <v>4894363</v>
      </c>
      <c r="N21">
        <v>5124803</v>
      </c>
      <c r="O21">
        <v>10019166</v>
      </c>
      <c r="Q21" t="s">
        <v>83</v>
      </c>
      <c r="R21">
        <v>4907685</v>
      </c>
      <c r="S21">
        <v>5128573</v>
      </c>
      <c r="T21">
        <v>10036258</v>
      </c>
      <c r="V21" t="s">
        <v>83</v>
      </c>
      <c r="W21">
        <v>4924451</v>
      </c>
      <c r="X21">
        <v>5136123</v>
      </c>
      <c r="Y21">
        <v>10060574</v>
      </c>
    </row>
    <row r="22" spans="2:25" x14ac:dyDescent="0.25">
      <c r="B22" s="41" t="s">
        <v>111</v>
      </c>
      <c r="C22" s="44">
        <v>4400798</v>
      </c>
      <c r="D22" s="44"/>
      <c r="E22" s="44"/>
      <c r="G22" t="s">
        <v>111</v>
      </c>
      <c r="H22">
        <v>4416351</v>
      </c>
      <c r="L22" t="s">
        <v>111</v>
      </c>
      <c r="M22">
        <v>4439434</v>
      </c>
      <c r="Q22" t="s">
        <v>111</v>
      </c>
      <c r="R22">
        <v>4460150</v>
      </c>
      <c r="V22" t="s">
        <v>111</v>
      </c>
      <c r="W22">
        <v>4492606</v>
      </c>
    </row>
    <row r="23" spans="2:25" x14ac:dyDescent="0.25">
      <c r="B23" s="41" t="s">
        <v>112</v>
      </c>
      <c r="C23" s="44">
        <v>3394</v>
      </c>
      <c r="D23" s="44"/>
      <c r="E23" s="44"/>
      <c r="G23" t="s">
        <v>112</v>
      </c>
      <c r="H23">
        <v>3440</v>
      </c>
      <c r="L23" t="s">
        <v>112</v>
      </c>
      <c r="M23">
        <v>3607</v>
      </c>
      <c r="Q23" t="s">
        <v>112</v>
      </c>
      <c r="R23">
        <v>4078</v>
      </c>
      <c r="V23" t="s">
        <v>112</v>
      </c>
      <c r="W23">
        <v>4561</v>
      </c>
    </row>
    <row r="24" spans="2:25" x14ac:dyDescent="0.25">
      <c r="B24" s="41" t="s">
        <v>113</v>
      </c>
      <c r="C24" s="44">
        <v>2.2599999999999998</v>
      </c>
      <c r="D24" s="44"/>
      <c r="E24" s="44"/>
      <c r="G24" t="s">
        <v>113</v>
      </c>
      <c r="H24">
        <v>2.25</v>
      </c>
      <c r="L24" t="s">
        <v>113</v>
      </c>
      <c r="M24">
        <v>2.2400000000000002</v>
      </c>
      <c r="Q24" t="s">
        <v>113</v>
      </c>
      <c r="R24">
        <v>2.2000000000000002</v>
      </c>
      <c r="V24" t="s">
        <v>113</v>
      </c>
      <c r="W24">
        <v>2.2000000000000002</v>
      </c>
    </row>
    <row r="25" spans="2:25" x14ac:dyDescent="0.25">
      <c r="B25" s="41"/>
      <c r="C25" s="43"/>
      <c r="D25" s="43"/>
      <c r="E25" s="43"/>
    </row>
    <row r="26" spans="2:25" ht="18" x14ac:dyDescent="0.25">
      <c r="B26" s="42"/>
      <c r="C26" s="43"/>
      <c r="D26" s="43"/>
      <c r="E26" s="43"/>
    </row>
  </sheetData>
  <mergeCells count="3">
    <mergeCell ref="C22:E22"/>
    <mergeCell ref="C23:E23"/>
    <mergeCell ref="C24:E2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dati bilancio da Istat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Alessandra</dc:creator>
  <cp:lastModifiedBy>Alessandra</cp:lastModifiedBy>
  <dcterms:created xsi:type="dcterms:W3CDTF">2020-06-09T10:35:18Z</dcterms:created>
  <dcterms:modified xsi:type="dcterms:W3CDTF">2020-06-11T07:01:37Z</dcterms:modified>
</cp:coreProperties>
</file>