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lessandra\Documents\didattica\Demografia\Esercitazioni\"/>
    </mc:Choice>
  </mc:AlternateContent>
  <xr:revisionPtr revIDLastSave="0" documentId="13_ncr:1_{2A528AB5-58DA-4007-B554-42943E533EF8}" xr6:coauthVersionLast="44" xr6:coauthVersionMax="44" xr10:uidLastSave="{00000000-0000-0000-0000-000000000000}"/>
  <bookViews>
    <workbookView xWindow="-120" yWindow="-120" windowWidth="29040" windowHeight="15840" activeTab="2" xr2:uid="{AE2AFCEF-1833-4A23-B9CA-00077E928501}"/>
  </bookViews>
  <sheets>
    <sheet name="Es 1 generazioni" sheetId="1" r:id="rId1"/>
    <sheet name="Es 2 contemporanei" sheetId="2" r:id="rId2"/>
    <sheet name="Foglio1" sheetId="4" r:id="rId3"/>
    <sheet name="Lexis" sheetId="5" r:id="rId4"/>
  </sheets>
  <externalReferences>
    <externalReference r:id="rId5"/>
  </externalReferences>
  <definedNames>
    <definedName name="_Toc526359595" localSheetId="0">'Es 1 generazioni'!$A$1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9" i="5" l="1"/>
  <c r="I95" i="5"/>
  <c r="K92" i="5"/>
  <c r="K85" i="5"/>
  <c r="I85" i="5"/>
  <c r="H85" i="5"/>
  <c r="K79" i="5"/>
  <c r="I79" i="5"/>
  <c r="H79" i="5"/>
  <c r="K73" i="5"/>
  <c r="I73" i="5"/>
  <c r="H73" i="5"/>
  <c r="I65" i="5"/>
  <c r="K63" i="5"/>
  <c r="H63" i="5"/>
  <c r="E46" i="5"/>
  <c r="G43" i="5"/>
  <c r="G40" i="5"/>
  <c r="I37" i="5"/>
  <c r="I34" i="5"/>
  <c r="K31" i="5"/>
  <c r="K28" i="5"/>
  <c r="M25" i="5"/>
  <c r="M22" i="5"/>
  <c r="O19" i="5"/>
  <c r="O16" i="5"/>
  <c r="Q13" i="5"/>
  <c r="Q10" i="5"/>
  <c r="S7" i="5"/>
  <c r="E31" i="4" l="1"/>
  <c r="K22" i="4"/>
  <c r="O16" i="4"/>
  <c r="O13" i="4"/>
  <c r="O14" i="4"/>
  <c r="O15" i="4"/>
  <c r="O12" i="4"/>
  <c r="N14" i="4"/>
  <c r="N15" i="4"/>
  <c r="N12" i="4"/>
  <c r="M14" i="4"/>
  <c r="L13" i="4"/>
  <c r="M13" i="4" s="1"/>
  <c r="L14" i="4"/>
  <c r="L15" i="4"/>
  <c r="M15" i="4" s="1"/>
  <c r="L12" i="4"/>
  <c r="M12" i="4" s="1"/>
  <c r="C16" i="4"/>
  <c r="B16" i="4"/>
  <c r="H16" i="4"/>
  <c r="E29" i="4" s="1"/>
  <c r="I13" i="4"/>
  <c r="I14" i="4"/>
  <c r="I15" i="4"/>
  <c r="I12" i="4"/>
  <c r="H13" i="4"/>
  <c r="H14" i="4"/>
  <c r="H15" i="4"/>
  <c r="H12" i="4"/>
  <c r="I16" i="4" l="1"/>
  <c r="F29" i="4" s="1"/>
  <c r="M16" i="4"/>
  <c r="E30" i="4" s="1"/>
  <c r="N13" i="4"/>
  <c r="N16" i="4" s="1"/>
  <c r="F30" i="4" s="1"/>
  <c r="P8" i="2"/>
  <c r="P9" i="2" s="1"/>
  <c r="P10" i="2" s="1"/>
  <c r="P7" i="2"/>
  <c r="P6" i="2"/>
  <c r="O7" i="2"/>
  <c r="O8" i="2"/>
  <c r="O9" i="2"/>
  <c r="O10" i="2"/>
  <c r="O11" i="2"/>
  <c r="O6" i="2"/>
  <c r="K16" i="2"/>
  <c r="N11" i="2"/>
  <c r="N7" i="2"/>
  <c r="N8" i="2"/>
  <c r="N9" i="2"/>
  <c r="N10" i="2"/>
  <c r="N6" i="2"/>
  <c r="G16" i="2"/>
  <c r="K11" i="2"/>
  <c r="M11" i="2"/>
  <c r="M7" i="2"/>
  <c r="M8" i="2"/>
  <c r="M9" i="2"/>
  <c r="M10" i="2"/>
  <c r="M6" i="2"/>
  <c r="E15" i="2"/>
  <c r="L11" i="2"/>
  <c r="L7" i="2"/>
  <c r="L8" i="2"/>
  <c r="L9" i="2"/>
  <c r="L10" i="2"/>
  <c r="L6" i="2"/>
  <c r="K7" i="2"/>
  <c r="K8" i="2"/>
  <c r="K9" i="2"/>
  <c r="K10" i="2"/>
  <c r="K6" i="2"/>
  <c r="J7" i="2"/>
  <c r="J8" i="2"/>
  <c r="J9" i="2"/>
  <c r="J10" i="2"/>
  <c r="J6" i="2"/>
  <c r="H14" i="2"/>
  <c r="E11" i="2"/>
  <c r="D11" i="2"/>
  <c r="C11" i="2"/>
  <c r="I7" i="2"/>
  <c r="I8" i="2"/>
  <c r="I9" i="2"/>
  <c r="I10" i="2"/>
  <c r="I6" i="2"/>
  <c r="H7" i="2"/>
  <c r="H8" i="2"/>
  <c r="H9" i="2"/>
  <c r="H10" i="2"/>
  <c r="H6" i="2"/>
  <c r="C10" i="2"/>
  <c r="E6" i="2"/>
  <c r="D6" i="2"/>
  <c r="C6" i="2"/>
  <c r="O17" i="1" l="1"/>
  <c r="M17" i="1"/>
  <c r="M11" i="1"/>
  <c r="M5" i="1"/>
  <c r="M6" i="1"/>
  <c r="M7" i="1"/>
  <c r="M8" i="1"/>
  <c r="M9" i="1"/>
  <c r="M10" i="1"/>
  <c r="M4" i="1"/>
  <c r="F16" i="1"/>
  <c r="L11" i="1"/>
  <c r="L5" i="1"/>
  <c r="L6" i="1"/>
  <c r="L7" i="1"/>
  <c r="L8" i="1"/>
  <c r="L9" i="1"/>
  <c r="L10" i="1"/>
  <c r="L4" i="1"/>
  <c r="D15" i="1"/>
  <c r="K11" i="1"/>
  <c r="K5" i="1"/>
  <c r="K6" i="1"/>
  <c r="K7" i="1"/>
  <c r="K8" i="1"/>
  <c r="K9" i="1"/>
  <c r="K10" i="1"/>
  <c r="K4" i="1"/>
  <c r="J5" i="1"/>
  <c r="J6" i="1"/>
  <c r="J7" i="1"/>
  <c r="J8" i="1"/>
  <c r="J9" i="1"/>
  <c r="J10" i="1"/>
  <c r="J4" i="1"/>
  <c r="U14" i="1"/>
  <c r="N14" i="1"/>
  <c r="D11" i="1"/>
  <c r="I5" i="1"/>
  <c r="I6" i="1"/>
  <c r="I7" i="1"/>
  <c r="I8" i="1"/>
  <c r="I9" i="1"/>
  <c r="I10" i="1"/>
  <c r="I4" i="1"/>
  <c r="H5" i="1"/>
  <c r="H6" i="1"/>
  <c r="H7" i="1"/>
  <c r="H8" i="1"/>
  <c r="H9" i="1"/>
  <c r="H10" i="1"/>
  <c r="H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Alessandra</author>
  </authors>
  <commentList>
    <comment ref="Q7" authorId="0" shapeId="0" xr:uid="{1669EE13-C5DF-4580-9EDD-DA2A3E85B893}">
      <text>
        <r>
          <rPr>
            <b/>
            <sz val="9"/>
            <color indexed="81"/>
            <rFont val="Tahoma"/>
            <family val="2"/>
          </rPr>
          <t>Alessandra:</t>
        </r>
        <r>
          <rPr>
            <sz val="9"/>
            <color indexed="81"/>
            <rFont val="Tahoma"/>
            <family val="2"/>
          </rPr>
          <t xml:space="preserve">
0.718 o 72% cumulato si legge: il 72% delle nascite avviene entro il 30° anno di età</t>
        </r>
      </text>
    </comment>
  </commentList>
</comments>
</file>

<file path=xl/sharedStrings.xml><?xml version="1.0" encoding="utf-8"?>
<sst xmlns="http://schemas.openxmlformats.org/spreadsheetml/2006/main" count="183" uniqueCount="137">
  <si>
    <t>ESERCIZIO 2.2: TFT e numero medio di figli per donna</t>
  </si>
  <si>
    <t>Sia data una generazione di donne italiane di ammontare iniziale pari a 550</t>
  </si>
  <si>
    <t>età</t>
  </si>
  <si>
    <t>nascite</t>
  </si>
  <si>
    <t>donne</t>
  </si>
  <si>
    <t>15-19</t>
  </si>
  <si>
    <t>20-24</t>
  </si>
  <si>
    <t>25-29</t>
  </si>
  <si>
    <t>30-34</t>
  </si>
  <si>
    <t>35-39</t>
  </si>
  <si>
    <t>40-44</t>
  </si>
  <si>
    <t>45-49</t>
  </si>
  <si>
    <t>fx</t>
  </si>
  <si>
    <t>classi</t>
  </si>
  <si>
    <t>Pop. femminile</t>
  </si>
  <si>
    <t>nati vivi</t>
  </si>
  <si>
    <t>a) disporre i dati sul diagramma di Lexis</t>
  </si>
  <si>
    <t>Età</t>
  </si>
  <si>
    <t>1.1.t</t>
  </si>
  <si>
    <t>t+1</t>
  </si>
  <si>
    <t>t+2</t>
  </si>
  <si>
    <t>t+3</t>
  </si>
  <si>
    <t>t+4</t>
  </si>
  <si>
    <t>t+5</t>
  </si>
  <si>
    <t>31.12.t+5</t>
  </si>
  <si>
    <t>compleanno</t>
  </si>
  <si>
    <t>15°</t>
  </si>
  <si>
    <t>20°</t>
  </si>
  <si>
    <t>25°</t>
  </si>
  <si>
    <t>30°</t>
  </si>
  <si>
    <t>35°</t>
  </si>
  <si>
    <t>40°</t>
  </si>
  <si>
    <t>45°</t>
  </si>
  <si>
    <t>50°</t>
  </si>
  <si>
    <t xml:space="preserve">intervallo di età </t>
  </si>
  <si>
    <t>[15-20)</t>
  </si>
  <si>
    <t>[20-25)</t>
  </si>
  <si>
    <t>[25-30)</t>
  </si>
  <si>
    <t>[30-35)</t>
  </si>
  <si>
    <t>[35-40)</t>
  </si>
  <si>
    <t>[40-45)</t>
  </si>
  <si>
    <t>[45-50)</t>
  </si>
  <si>
    <t>lim inf</t>
  </si>
  <si>
    <t>lim sup</t>
  </si>
  <si>
    <t>b)  calcolare il numero medio di figli per donna senza correggere per la mortalità;</t>
  </si>
  <si>
    <t>c)  calcolare il TFT.</t>
  </si>
  <si>
    <t>d) calcolare età media alla maternità</t>
  </si>
  <si>
    <r>
      <t>a</t>
    </r>
    <r>
      <rPr>
        <i/>
        <vertAlign val="subscript"/>
        <sz val="14"/>
        <color theme="1"/>
        <rFont val="Arial"/>
        <family val="2"/>
      </rPr>
      <t>x</t>
    </r>
  </si>
  <si>
    <r>
      <t>x</t>
    </r>
    <r>
      <rPr>
        <i/>
        <vertAlign val="superscript"/>
        <sz val="14"/>
        <color theme="1"/>
        <rFont val="Arial"/>
        <family val="2"/>
      </rPr>
      <t>c</t>
    </r>
  </si>
  <si>
    <t>N=</t>
  </si>
  <si>
    <t>cioè tasso grezzo di fecondità;</t>
  </si>
  <si>
    <t>oppure FG=</t>
  </si>
  <si>
    <t>Pop media</t>
  </si>
  <si>
    <t>xc * fx</t>
  </si>
  <si>
    <t>e) quante sarebbero state le nascite della generazione i se nessuna donna fosse morta?</t>
  </si>
  <si>
    <t>fx * 550</t>
  </si>
  <si>
    <t>oppure:</t>
  </si>
  <si>
    <t>Esercizio 2</t>
  </si>
  <si>
    <t>PIEMONTE</t>
  </si>
  <si>
    <t>15-24</t>
  </si>
  <si>
    <t>40-49</t>
  </si>
  <si>
    <t>b)  calcolare il Tasso di Fecondità Generale</t>
  </si>
  <si>
    <t>c)  calcolare il TFTM.</t>
  </si>
  <si>
    <t>a</t>
  </si>
  <si>
    <t>t-2</t>
  </si>
  <si>
    <t>t-1</t>
  </si>
  <si>
    <t>b</t>
  </si>
  <si>
    <t>c</t>
  </si>
  <si>
    <r>
      <t>a</t>
    </r>
    <r>
      <rPr>
        <vertAlign val="subscript"/>
        <sz val="14"/>
        <color rgb="FF000000"/>
        <rFont val="Arial"/>
        <family val="2"/>
      </rPr>
      <t>x</t>
    </r>
  </si>
  <si>
    <r>
      <t>x</t>
    </r>
    <r>
      <rPr>
        <vertAlign val="subscript"/>
        <sz val="14"/>
        <color theme="1"/>
        <rFont val="Arial"/>
        <family val="2"/>
      </rPr>
      <t>c</t>
    </r>
  </si>
  <si>
    <t>Totale</t>
  </si>
  <si>
    <t>*1000=</t>
  </si>
  <si>
    <t>36 * 1000</t>
  </si>
  <si>
    <t>mi dice quante nascite ci sono state nel 1979 rispetto alla popolazione femminile media di 15-49</t>
  </si>
  <si>
    <t>P F</t>
  </si>
  <si>
    <t>media</t>
  </si>
  <si>
    <r>
      <t>a</t>
    </r>
    <r>
      <rPr>
        <vertAlign val="subscript"/>
        <sz val="14"/>
        <color theme="1"/>
        <rFont val="Arial"/>
        <family val="2"/>
      </rPr>
      <t>x</t>
    </r>
    <r>
      <rPr>
        <sz val="14"/>
        <color theme="1"/>
        <rFont val="Arial"/>
        <family val="2"/>
      </rPr>
      <t xml:space="preserve"> * fx</t>
    </r>
  </si>
  <si>
    <r>
      <t>x</t>
    </r>
    <r>
      <rPr>
        <vertAlign val="superscript"/>
        <sz val="14"/>
        <color theme="1"/>
        <rFont val="Arial"/>
        <family val="2"/>
      </rPr>
      <t xml:space="preserve">c </t>
    </r>
    <r>
      <rPr>
        <sz val="14"/>
        <color theme="1"/>
        <rFont val="Arial"/>
        <family val="2"/>
      </rPr>
      <t>* fx</t>
    </r>
  </si>
  <si>
    <t>calcolo età media con Nx</t>
  </si>
  <si>
    <t>xc * Nx</t>
  </si>
  <si>
    <t>usando le Nx=</t>
  </si>
  <si>
    <t>relative</t>
  </si>
  <si>
    <t xml:space="preserve">Nx/N </t>
  </si>
  <si>
    <t>cumulate</t>
  </si>
  <si>
    <t>ES.3</t>
  </si>
  <si>
    <t xml:space="preserve">SIANO DATE LE POPOLAZIONI FEMMINILI IN ETA' FERTILE MEDIA 1990 </t>
  </si>
  <si>
    <t xml:space="preserve">ED I TASSI SPECIFICI DI FECONDITA' PER LE REGIONI PIEMONTE </t>
  </si>
  <si>
    <t>E SICILIA NELL'ANNO 1990</t>
  </si>
  <si>
    <t>popolazione femminile MEDIA</t>
  </si>
  <si>
    <t>tassi specifici di fecondità</t>
  </si>
  <si>
    <t xml:space="preserve">            (in migliaia)</t>
  </si>
  <si>
    <t>Eta'</t>
  </si>
  <si>
    <t>SICILIA</t>
  </si>
  <si>
    <t>25-34</t>
  </si>
  <si>
    <t>35-44</t>
  </si>
  <si>
    <t>a) si calcoli l'ammontare delle nascite avvenute nell'anno 1990 nelle due regioni</t>
  </si>
  <si>
    <t xml:space="preserve">b) si calcoli per le due regioni il tasso di fecondità generale per le due regioni </t>
  </si>
  <si>
    <t>c) si calcoli per le due regioni il tasso di fecondità totale</t>
  </si>
  <si>
    <t>d) a quanto ammonterebbero le nascite in Piemonte se la legge di fecondità fosse quella della Puglia?</t>
  </si>
  <si>
    <t>e) si ricalcoli per il Piemonte il Tasso di fecondità generale utilizzando le nascite ottenute in d)</t>
  </si>
  <si>
    <t>f) si commentino le differenze tra le due regioni utilizzando tutti i risultati ottenuti</t>
  </si>
  <si>
    <t>Nascite (in migliaia)</t>
  </si>
  <si>
    <t>dobbiamo applicare la formula inversa per ricavare da fx e PFx il numero di Nx= fx * PFx</t>
  </si>
  <si>
    <t>colonne h e i</t>
  </si>
  <si>
    <t>Tabella risultati</t>
  </si>
  <si>
    <t>FG</t>
  </si>
  <si>
    <t>Piemonte</t>
  </si>
  <si>
    <t>Siciilia</t>
  </si>
  <si>
    <t>TFTM</t>
  </si>
  <si>
    <t>ax</t>
  </si>
  <si>
    <t>fx * ax</t>
  </si>
  <si>
    <t>vedi tabella risultati</t>
  </si>
  <si>
    <t xml:space="preserve">Nascite Piemonte con </t>
  </si>
  <si>
    <t>fx Sicilia</t>
  </si>
  <si>
    <t>Piemonte*</t>
  </si>
  <si>
    <t>ricalcolo Nx Piemonte come prodotto fx della Sicilia * Pop. Piemonte</t>
  </si>
  <si>
    <t>colonna O</t>
  </si>
  <si>
    <t>FG *</t>
  </si>
  <si>
    <t>Commento: La fecondità del Piemonte è più bassa di quella della Sicilia. Il Tftm è molto più basso. Se le donne del Piemonte avessero la stessa fecondità delle donne Pugliesi il numero di nascite sarebbe molto più alto anche in Piemonte e la differenza</t>
  </si>
  <si>
    <t xml:space="preserve">   In particolare: da che dipende la differenza tra i Tassi di fecondità generale del Piemonte e quello della Sicilia?</t>
  </si>
  <si>
    <t>tra i tassi di fecondità generale si ridurrebbe. A parità di legge di fecondità, la differenza tra le nascite osservate in rapporto alla Popolazione tra Piemonte e Sicilia dipende solo dalla differente numerosità della  popolazione femminile</t>
  </si>
  <si>
    <t>Se le modalità sono raggruppate in classi non si definisce un valore univoco, ma una classe mediana Xi - Xi+1.</t>
  </si>
  <si>
    <t>La determinazione di tale classe avviene considerando le frequenze cumulate; indicando con Fi la generica frequenza cumulata</t>
  </si>
  <si>
    <t>relativa all'osservazione i-esima sarà: Fi+1 &gt; 0.5 e Fi &lt; 0.5. Pur essendo corretto considerare un qualsiasi elemento</t>
  </si>
  <si>
    <t>dell'intervallo Xi - Xi+1 un valore mediano si è soliti procedere, al fine di avere una misura unica,</t>
  </si>
  <si>
    <t>a un'approssimazione della mediana con la seguente formula:</t>
  </si>
  <si>
    <t>Me = Xi + (Xi+1 - Xi)((0.5 - Fi)/(Fi+1 - Fi))</t>
  </si>
  <si>
    <t>se si assume che la distribuzione dei dati all'interno della classe sia uniforme, che corrisponde ad un processo di interpolazione.</t>
  </si>
  <si>
    <t>Xi =</t>
  </si>
  <si>
    <t>Xi+1 - Xi =</t>
  </si>
  <si>
    <t>Me =</t>
  </si>
  <si>
    <t>0.5 - Fi =</t>
  </si>
  <si>
    <t>Fi+1 - Fi =</t>
  </si>
  <si>
    <r>
      <t xml:space="preserve">e) calcolare età mediana alla maternità (basta indicare la classe di età)  </t>
    </r>
    <r>
      <rPr>
        <sz val="12"/>
        <color rgb="FFFF0000"/>
        <rFont val="Arial"/>
        <family val="2"/>
      </rPr>
      <t>classe 25-29</t>
    </r>
  </si>
  <si>
    <t>d</t>
  </si>
  <si>
    <t>t</t>
  </si>
  <si>
    <t>donne (già media tra il compleanno x° e x°+5)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</si>
</sst>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6" x14ac:knownFonts="1">
    <font>
      <sz val="11"/>
      <color theme="1"/>
      <name val="Calibri"/>
      <family val="2"/>
      <scheme val="minor"/>
    </font>
    <font>
      <i/>
      <sz val="16"/>
      <color theme="1"/>
      <name val="Bookman Old Style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i/>
      <vertAlign val="subscript"/>
      <sz val="14"/>
      <color theme="1"/>
      <name val="Arial"/>
      <family val="2"/>
    </font>
    <font>
      <i/>
      <vertAlign val="superscript"/>
      <sz val="14"/>
      <color theme="1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16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4"/>
      <color rgb="FF000000"/>
      <name val="Arial"/>
      <family val="2"/>
    </font>
    <font>
      <vertAlign val="subscript"/>
      <sz val="14"/>
      <color rgb="FF000000"/>
      <name val="Arial"/>
      <family val="2"/>
    </font>
    <font>
      <vertAlign val="subscript"/>
      <sz val="14"/>
      <color theme="1"/>
      <name val="Arial"/>
      <family val="2"/>
    </font>
    <font>
      <sz val="12"/>
      <color rgb="FFFF0000"/>
      <name val="Arial"/>
      <family val="2"/>
    </font>
    <font>
      <vertAlign val="superscript"/>
      <sz val="14"/>
      <color theme="1"/>
      <name val="Arial"/>
      <family val="2"/>
    </font>
    <font>
      <b/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vertAlign val="subscript"/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i/>
      <sz val="12"/>
      <color theme="1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/>
    <xf numFmtId="0" fontId="4" fillId="0" borderId="0" xfId="0" applyFont="1"/>
    <xf numFmtId="0" fontId="0" fillId="0" borderId="7" xfId="0" applyBorder="1"/>
    <xf numFmtId="0" fontId="0" fillId="0" borderId="8" xfId="0" applyBorder="1"/>
    <xf numFmtId="0" fontId="2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3" fontId="0" fillId="0" borderId="8" xfId="0" applyNumberFormat="1" applyBorder="1"/>
    <xf numFmtId="3" fontId="0" fillId="0" borderId="7" xfId="0" applyNumberFormat="1" applyBorder="1"/>
    <xf numFmtId="3" fontId="2" fillId="0" borderId="0" xfId="0" applyNumberFormat="1" applyFont="1"/>
    <xf numFmtId="3" fontId="0" fillId="0" borderId="0" xfId="0" applyNumberFormat="1"/>
    <xf numFmtId="0" fontId="4" fillId="0" borderId="4" xfId="0" applyFont="1" applyBorder="1"/>
    <xf numFmtId="0" fontId="4" fillId="0" borderId="4" xfId="0" applyFont="1" applyBorder="1" applyAlignment="1">
      <alignment horizontal="right"/>
    </xf>
    <xf numFmtId="3" fontId="3" fillId="0" borderId="7" xfId="0" applyNumberFormat="1" applyFont="1" applyBorder="1"/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quotePrefix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Alignment="1"/>
    <xf numFmtId="0" fontId="12" fillId="0" borderId="0" xfId="0" applyFont="1"/>
    <xf numFmtId="0" fontId="13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0" fontId="8" fillId="3" borderId="0" xfId="0" applyFont="1" applyFill="1"/>
    <xf numFmtId="0" fontId="14" fillId="0" borderId="0" xfId="0" applyFont="1"/>
    <xf numFmtId="0" fontId="8" fillId="0" borderId="0" xfId="0" quotePrefix="1" applyFont="1"/>
    <xf numFmtId="0" fontId="16" fillId="4" borderId="9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14" fontId="16" fillId="5" borderId="13" xfId="0" applyNumberFormat="1" applyFont="1" applyFill="1" applyBorder="1" applyAlignment="1">
      <alignment horizontal="center" vertical="center"/>
    </xf>
    <xf numFmtId="14" fontId="16" fillId="5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17" fillId="3" borderId="0" xfId="0" applyFont="1" applyFill="1"/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3" xfId="0" applyBorder="1"/>
    <xf numFmtId="0" fontId="5" fillId="3" borderId="0" xfId="0" applyFont="1" applyFill="1"/>
    <xf numFmtId="0" fontId="16" fillId="5" borderId="17" xfId="0" applyFont="1" applyFill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5" fillId="3" borderId="1" xfId="0" applyFont="1" applyFill="1" applyBorder="1"/>
    <xf numFmtId="0" fontId="18" fillId="3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18" fillId="0" borderId="14" xfId="0" applyFont="1" applyFill="1" applyBorder="1" applyAlignment="1">
      <alignment horizontal="center" vertical="center"/>
    </xf>
    <xf numFmtId="0" fontId="21" fillId="0" borderId="0" xfId="0" applyFont="1"/>
    <xf numFmtId="0" fontId="8" fillId="3" borderId="1" xfId="0" quotePrefix="1" applyFont="1" applyFill="1" applyBorder="1"/>
    <xf numFmtId="0" fontId="8" fillId="3" borderId="1" xfId="0" applyFont="1" applyFill="1" applyBorder="1" applyAlignment="1">
      <alignment vertical="center"/>
    </xf>
    <xf numFmtId="0" fontId="23" fillId="0" borderId="0" xfId="0" applyFont="1"/>
    <xf numFmtId="0" fontId="26" fillId="0" borderId="0" xfId="0" applyFont="1"/>
    <xf numFmtId="0" fontId="17" fillId="0" borderId="0" xfId="0" applyFont="1" applyAlignment="1">
      <alignment horizontal="right"/>
    </xf>
    <xf numFmtId="0" fontId="17" fillId="0" borderId="0" xfId="0" quotePrefix="1" applyFont="1"/>
    <xf numFmtId="165" fontId="17" fillId="0" borderId="0" xfId="0" applyNumberFormat="1" applyFont="1"/>
    <xf numFmtId="0" fontId="21" fillId="0" borderId="0" xfId="0" applyFont="1" applyAlignment="1">
      <alignment horizontal="right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2" fontId="21" fillId="0" borderId="0" xfId="0" applyNumberFormat="1" applyFont="1"/>
    <xf numFmtId="164" fontId="21" fillId="0" borderId="0" xfId="0" applyNumberFormat="1" applyFont="1"/>
    <xf numFmtId="0" fontId="31" fillId="0" borderId="0" xfId="0" applyFont="1"/>
    <xf numFmtId="3" fontId="0" fillId="0" borderId="8" xfId="0" applyNumberFormat="1" applyBorder="1" applyAlignment="1">
      <alignment horizontal="left" indent="5"/>
    </xf>
    <xf numFmtId="0" fontId="0" fillId="0" borderId="0" xfId="0" applyAlignment="1">
      <alignment vertical="center"/>
    </xf>
    <xf numFmtId="0" fontId="0" fillId="0" borderId="6" xfId="0" applyBorder="1"/>
    <xf numFmtId="14" fontId="0" fillId="0" borderId="0" xfId="0" applyNumberFormat="1"/>
    <xf numFmtId="0" fontId="0" fillId="0" borderId="0" xfId="0"/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0" fillId="0" borderId="0" xfId="0"/>
    <xf numFmtId="0" fontId="5" fillId="0" borderId="0" xfId="0" applyFont="1"/>
    <xf numFmtId="0" fontId="1" fillId="2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1" fontId="32" fillId="0" borderId="8" xfId="0" applyNumberFormat="1" applyFont="1" applyBorder="1" applyAlignment="1">
      <alignment horizontal="center"/>
    </xf>
    <xf numFmtId="0" fontId="0" fillId="0" borderId="7" xfId="0" applyBorder="1" applyAlignment="1">
      <alignment horizontal="center" vertical="center" textRotation="90"/>
    </xf>
    <xf numFmtId="0" fontId="32" fillId="0" borderId="0" xfId="0" applyFont="1" applyAlignment="1">
      <alignment horizontal="center"/>
    </xf>
    <xf numFmtId="0" fontId="0" fillId="0" borderId="8" xfId="0" applyBorder="1" applyAlignment="1">
      <alignment horizontal="center" vertical="center" textRotation="90"/>
    </xf>
    <xf numFmtId="0" fontId="32" fillId="0" borderId="8" xfId="0" applyFont="1" applyBorder="1" applyAlignment="1">
      <alignment horizontal="center"/>
    </xf>
    <xf numFmtId="0" fontId="35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</xdr:colOff>
      <xdr:row>4</xdr:row>
      <xdr:rowOff>13607</xdr:rowOff>
    </xdr:from>
    <xdr:to>
      <xdr:col>18</xdr:col>
      <xdr:colOff>1</xdr:colOff>
      <xdr:row>52</xdr:row>
      <xdr:rowOff>3810</xdr:rowOff>
    </xdr:to>
    <xdr:cxnSp macro="">
      <xdr:nvCxnSpPr>
        <xdr:cNvPr id="2" name="Connettore 1 1">
          <a:extLst>
            <a:ext uri="{FF2B5EF4-FFF2-40B4-BE49-F238E27FC236}">
              <a16:creationId xmlns:a16="http://schemas.microsoft.com/office/drawing/2014/main" id="{2F7F5A4F-DF51-43F2-B98F-E7B7E6C828DD}"/>
            </a:ext>
          </a:extLst>
        </xdr:cNvPr>
        <xdr:cNvCxnSpPr>
          <a:endCxn id="5" idx="6"/>
        </xdr:cNvCxnSpPr>
      </xdr:nvCxnSpPr>
      <xdr:spPr>
        <a:xfrm flipH="1">
          <a:off x="1226819" y="775607"/>
          <a:ext cx="9774557" cy="9134203"/>
        </a:xfrm>
        <a:prstGeom prst="line">
          <a:avLst/>
        </a:prstGeom>
        <a:ln w="254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0</xdr:row>
      <xdr:rowOff>155575</xdr:rowOff>
    </xdr:from>
    <xdr:to>
      <xdr:col>2</xdr:col>
      <xdr:colOff>6351</xdr:colOff>
      <xdr:row>47</xdr:row>
      <xdr:rowOff>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4B4BFED0-986F-4C40-9872-E9A675F785DF}"/>
            </a:ext>
          </a:extLst>
        </xdr:cNvPr>
        <xdr:cNvCxnSpPr/>
      </xdr:nvCxnSpPr>
      <xdr:spPr>
        <a:xfrm flipV="1">
          <a:off x="1219200" y="155575"/>
          <a:ext cx="6351" cy="87979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598714</xdr:colOff>
      <xdr:row>3</xdr:row>
      <xdr:rowOff>149679</xdr:rowOff>
    </xdr:from>
    <xdr:to>
      <xdr:col>4</xdr:col>
      <xdr:colOff>13608</xdr:colOff>
      <xdr:row>45</xdr:row>
      <xdr:rowOff>190500</xdr:rowOff>
    </xdr:to>
    <xdr:cxnSp macro="">
      <xdr:nvCxnSpPr>
        <xdr:cNvPr id="4" name="Connettore 1 5">
          <a:extLst>
            <a:ext uri="{FF2B5EF4-FFF2-40B4-BE49-F238E27FC236}">
              <a16:creationId xmlns:a16="http://schemas.microsoft.com/office/drawing/2014/main" id="{1597FC31-02EF-4B8C-86C8-A883839CB7FD}"/>
            </a:ext>
          </a:extLst>
        </xdr:cNvPr>
        <xdr:cNvCxnSpPr/>
      </xdr:nvCxnSpPr>
      <xdr:spPr>
        <a:xfrm flipH="1">
          <a:off x="2427514" y="721179"/>
          <a:ext cx="24494" cy="804182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723900</xdr:colOff>
      <xdr:row>51</xdr:row>
      <xdr:rowOff>167640</xdr:rowOff>
    </xdr:from>
    <xdr:to>
      <xdr:col>2</xdr:col>
      <xdr:colOff>7619</xdr:colOff>
      <xdr:row>52</xdr:row>
      <xdr:rowOff>30479</xdr:rowOff>
    </xdr:to>
    <xdr:sp macro="" textlink="">
      <xdr:nvSpPr>
        <xdr:cNvPr id="5" name="Ovale 4">
          <a:extLst>
            <a:ext uri="{FF2B5EF4-FFF2-40B4-BE49-F238E27FC236}">
              <a16:creationId xmlns:a16="http://schemas.microsoft.com/office/drawing/2014/main" id="{483A8589-30F8-49AA-BF64-76EBA1103190}"/>
            </a:ext>
          </a:extLst>
        </xdr:cNvPr>
        <xdr:cNvSpPr/>
      </xdr:nvSpPr>
      <xdr:spPr>
        <a:xfrm>
          <a:off x="1219200" y="9883140"/>
          <a:ext cx="7619" cy="5333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6</xdr:col>
      <xdr:colOff>27214</xdr:colOff>
      <xdr:row>40</xdr:row>
      <xdr:rowOff>0</xdr:rowOff>
    </xdr:to>
    <xdr:cxnSp macro="">
      <xdr:nvCxnSpPr>
        <xdr:cNvPr id="6" name="Connettore 1 8">
          <a:extLst>
            <a:ext uri="{FF2B5EF4-FFF2-40B4-BE49-F238E27FC236}">
              <a16:creationId xmlns:a16="http://schemas.microsoft.com/office/drawing/2014/main" id="{3AC2102C-F025-48D3-8273-62192FBA16AD}"/>
            </a:ext>
          </a:extLst>
        </xdr:cNvPr>
        <xdr:cNvCxnSpPr/>
      </xdr:nvCxnSpPr>
      <xdr:spPr>
        <a:xfrm>
          <a:off x="3657600" y="762000"/>
          <a:ext cx="27214" cy="68580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</xdr:row>
      <xdr:rowOff>0</xdr:rowOff>
    </xdr:from>
    <xdr:to>
      <xdr:col>8</xdr:col>
      <xdr:colOff>0</xdr:colOff>
      <xdr:row>34</xdr:row>
      <xdr:rowOff>13607</xdr:rowOff>
    </xdr:to>
    <xdr:cxnSp macro="">
      <xdr:nvCxnSpPr>
        <xdr:cNvPr id="7" name="Connettore 1 10">
          <a:extLst>
            <a:ext uri="{FF2B5EF4-FFF2-40B4-BE49-F238E27FC236}">
              <a16:creationId xmlns:a16="http://schemas.microsoft.com/office/drawing/2014/main" id="{C3F3649B-E1C3-4FFE-89DD-3534F04FA569}"/>
            </a:ext>
          </a:extLst>
        </xdr:cNvPr>
        <xdr:cNvCxnSpPr/>
      </xdr:nvCxnSpPr>
      <xdr:spPr>
        <a:xfrm>
          <a:off x="4905375" y="762000"/>
          <a:ext cx="0" cy="572860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39</xdr:row>
      <xdr:rowOff>180976</xdr:rowOff>
    </xdr:from>
    <xdr:to>
      <xdr:col>8</xdr:col>
      <xdr:colOff>0</xdr:colOff>
      <xdr:row>51</xdr:row>
      <xdr:rowOff>180975</xdr:rowOff>
    </xdr:to>
    <xdr:cxnSp macro="">
      <xdr:nvCxnSpPr>
        <xdr:cNvPr id="8" name="Connettore diritto 7">
          <a:extLst>
            <a:ext uri="{FF2B5EF4-FFF2-40B4-BE49-F238E27FC236}">
              <a16:creationId xmlns:a16="http://schemas.microsoft.com/office/drawing/2014/main" id="{343AD4B3-63FA-4AFD-AB70-1EDFD3D7FB83}"/>
            </a:ext>
          </a:extLst>
        </xdr:cNvPr>
        <xdr:cNvCxnSpPr/>
      </xdr:nvCxnSpPr>
      <xdr:spPr>
        <a:xfrm flipV="1">
          <a:off x="2447925" y="7610476"/>
          <a:ext cx="2457450" cy="2285999"/>
        </a:xfrm>
        <a:prstGeom prst="line">
          <a:avLst/>
        </a:prstGeom>
        <a:ln w="2540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3175</xdr:colOff>
      <xdr:row>21</xdr:row>
      <xdr:rowOff>177800</xdr:rowOff>
    </xdr:from>
    <xdr:to>
      <xdr:col>10</xdr:col>
      <xdr:colOff>6350</xdr:colOff>
      <xdr:row>45</xdr:row>
      <xdr:rowOff>168277</xdr:rowOff>
    </xdr:to>
    <xdr:cxnSp macro="">
      <xdr:nvCxnSpPr>
        <xdr:cNvPr id="9" name="Connettore diritto 8">
          <a:extLst>
            <a:ext uri="{FF2B5EF4-FFF2-40B4-BE49-F238E27FC236}">
              <a16:creationId xmlns:a16="http://schemas.microsoft.com/office/drawing/2014/main" id="{A579AE00-5C5B-4B3F-87A4-94687857CB90}"/>
            </a:ext>
          </a:extLst>
        </xdr:cNvPr>
        <xdr:cNvCxnSpPr/>
      </xdr:nvCxnSpPr>
      <xdr:spPr>
        <a:xfrm flipV="1">
          <a:off x="1222375" y="4178300"/>
          <a:ext cx="4908550" cy="45624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590550</xdr:colOff>
      <xdr:row>46</xdr:row>
      <xdr:rowOff>9526</xdr:rowOff>
    </xdr:from>
    <xdr:to>
      <xdr:col>8</xdr:col>
      <xdr:colOff>9525</xdr:colOff>
      <xdr:row>52</xdr:row>
      <xdr:rowOff>9525</xdr:rowOff>
    </xdr:to>
    <xdr:cxnSp macro="">
      <xdr:nvCxnSpPr>
        <xdr:cNvPr id="10" name="Connettore diritto 9">
          <a:extLst>
            <a:ext uri="{FF2B5EF4-FFF2-40B4-BE49-F238E27FC236}">
              <a16:creationId xmlns:a16="http://schemas.microsoft.com/office/drawing/2014/main" id="{37BEFE78-02AE-4834-A1F9-903918EC38DF}"/>
            </a:ext>
          </a:extLst>
        </xdr:cNvPr>
        <xdr:cNvCxnSpPr/>
      </xdr:nvCxnSpPr>
      <xdr:spPr>
        <a:xfrm flipV="1">
          <a:off x="3638550" y="8772526"/>
          <a:ext cx="1276350" cy="11429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600075</xdr:colOff>
      <xdr:row>22</xdr:row>
      <xdr:rowOff>3175</xdr:rowOff>
    </xdr:from>
    <xdr:to>
      <xdr:col>8</xdr:col>
      <xdr:colOff>0</xdr:colOff>
      <xdr:row>40</xdr:row>
      <xdr:rowOff>25401</xdr:rowOff>
    </xdr:to>
    <xdr:cxnSp macro="">
      <xdr:nvCxnSpPr>
        <xdr:cNvPr id="11" name="Connettore diritto 10">
          <a:extLst>
            <a:ext uri="{FF2B5EF4-FFF2-40B4-BE49-F238E27FC236}">
              <a16:creationId xmlns:a16="http://schemas.microsoft.com/office/drawing/2014/main" id="{71932AD9-6C78-4B6F-BF84-5F8725A04294}"/>
            </a:ext>
          </a:extLst>
        </xdr:cNvPr>
        <xdr:cNvCxnSpPr/>
      </xdr:nvCxnSpPr>
      <xdr:spPr>
        <a:xfrm flipV="1">
          <a:off x="1209675" y="4194175"/>
          <a:ext cx="3695700" cy="34512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925</xdr:colOff>
      <xdr:row>34</xdr:row>
      <xdr:rowOff>6350</xdr:rowOff>
    </xdr:from>
    <xdr:to>
      <xdr:col>14</xdr:col>
      <xdr:colOff>6350</xdr:colOff>
      <xdr:row>51</xdr:row>
      <xdr:rowOff>166715</xdr:rowOff>
    </xdr:to>
    <xdr:cxnSp macro="">
      <xdr:nvCxnSpPr>
        <xdr:cNvPr id="12" name="Connettore 1 1">
          <a:extLst>
            <a:ext uri="{FF2B5EF4-FFF2-40B4-BE49-F238E27FC236}">
              <a16:creationId xmlns:a16="http://schemas.microsoft.com/office/drawing/2014/main" id="{A3521D74-0717-4ACA-98F1-8CBD484ACFB4}"/>
            </a:ext>
          </a:extLst>
        </xdr:cNvPr>
        <xdr:cNvCxnSpPr/>
      </xdr:nvCxnSpPr>
      <xdr:spPr>
        <a:xfrm flipH="1">
          <a:off x="4906300" y="6483350"/>
          <a:ext cx="3663025" cy="339886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13607</xdr:colOff>
      <xdr:row>4</xdr:row>
      <xdr:rowOff>27214</xdr:rowOff>
    </xdr:from>
    <xdr:to>
      <xdr:col>10</xdr:col>
      <xdr:colOff>13607</xdr:colOff>
      <xdr:row>28</xdr:row>
      <xdr:rowOff>27215</xdr:rowOff>
    </xdr:to>
    <xdr:cxnSp macro="">
      <xdr:nvCxnSpPr>
        <xdr:cNvPr id="13" name="Connettore 1 5">
          <a:extLst>
            <a:ext uri="{FF2B5EF4-FFF2-40B4-BE49-F238E27FC236}">
              <a16:creationId xmlns:a16="http://schemas.microsoft.com/office/drawing/2014/main" id="{7372E0CA-854A-437F-9660-D2DFF1FC2708}"/>
            </a:ext>
          </a:extLst>
        </xdr:cNvPr>
        <xdr:cNvCxnSpPr/>
      </xdr:nvCxnSpPr>
      <xdr:spPr>
        <a:xfrm>
          <a:off x="6138182" y="789214"/>
          <a:ext cx="0" cy="45720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723900</xdr:colOff>
      <xdr:row>51</xdr:row>
      <xdr:rowOff>167640</xdr:rowOff>
    </xdr:from>
    <xdr:to>
      <xdr:col>14</xdr:col>
      <xdr:colOff>7619</xdr:colOff>
      <xdr:row>52</xdr:row>
      <xdr:rowOff>30479</xdr:rowOff>
    </xdr:to>
    <xdr:sp macro="" textlink="">
      <xdr:nvSpPr>
        <xdr:cNvPr id="14" name="Ovale 13">
          <a:extLst>
            <a:ext uri="{FF2B5EF4-FFF2-40B4-BE49-F238E27FC236}">
              <a16:creationId xmlns:a16="http://schemas.microsoft.com/office/drawing/2014/main" id="{50D0EF05-67E3-4379-BD1B-AFF07BBC9EB5}"/>
            </a:ext>
          </a:extLst>
        </xdr:cNvPr>
        <xdr:cNvSpPr/>
      </xdr:nvSpPr>
      <xdr:spPr>
        <a:xfrm>
          <a:off x="8562975" y="9883140"/>
          <a:ext cx="7619" cy="5333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12</xdr:col>
      <xdr:colOff>0</xdr:colOff>
      <xdr:row>4</xdr:row>
      <xdr:rowOff>27214</xdr:rowOff>
    </xdr:from>
    <xdr:to>
      <xdr:col>12</xdr:col>
      <xdr:colOff>13608</xdr:colOff>
      <xdr:row>22</xdr:row>
      <xdr:rowOff>27215</xdr:rowOff>
    </xdr:to>
    <xdr:cxnSp macro="">
      <xdr:nvCxnSpPr>
        <xdr:cNvPr id="15" name="Connettore 1 8">
          <a:extLst>
            <a:ext uri="{FF2B5EF4-FFF2-40B4-BE49-F238E27FC236}">
              <a16:creationId xmlns:a16="http://schemas.microsoft.com/office/drawing/2014/main" id="{43DE47C3-FFD3-413C-90F7-2B72A0305178}"/>
            </a:ext>
          </a:extLst>
        </xdr:cNvPr>
        <xdr:cNvCxnSpPr/>
      </xdr:nvCxnSpPr>
      <xdr:spPr>
        <a:xfrm flipH="1">
          <a:off x="7343775" y="789214"/>
          <a:ext cx="13608" cy="34290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598714</xdr:colOff>
      <xdr:row>4</xdr:row>
      <xdr:rowOff>27214</xdr:rowOff>
    </xdr:from>
    <xdr:to>
      <xdr:col>13</xdr:col>
      <xdr:colOff>608966</xdr:colOff>
      <xdr:row>52</xdr:row>
      <xdr:rowOff>0</xdr:rowOff>
    </xdr:to>
    <xdr:cxnSp macro="">
      <xdr:nvCxnSpPr>
        <xdr:cNvPr id="16" name="Connettore 1 10">
          <a:extLst>
            <a:ext uri="{FF2B5EF4-FFF2-40B4-BE49-F238E27FC236}">
              <a16:creationId xmlns:a16="http://schemas.microsoft.com/office/drawing/2014/main" id="{421B401B-346A-4F47-90B9-D878F88C6FB4}"/>
            </a:ext>
          </a:extLst>
        </xdr:cNvPr>
        <xdr:cNvCxnSpPr/>
      </xdr:nvCxnSpPr>
      <xdr:spPr>
        <a:xfrm>
          <a:off x="8552089" y="789214"/>
          <a:ext cx="10252" cy="911678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39</xdr:row>
      <xdr:rowOff>180975</xdr:rowOff>
    </xdr:from>
    <xdr:to>
      <xdr:col>14</xdr:col>
      <xdr:colOff>0</xdr:colOff>
      <xdr:row>51</xdr:row>
      <xdr:rowOff>171450</xdr:rowOff>
    </xdr:to>
    <xdr:cxnSp macro="">
      <xdr:nvCxnSpPr>
        <xdr:cNvPr id="17" name="Connettore diritto 16">
          <a:extLst>
            <a:ext uri="{FF2B5EF4-FFF2-40B4-BE49-F238E27FC236}">
              <a16:creationId xmlns:a16="http://schemas.microsoft.com/office/drawing/2014/main" id="{E727B03E-46C4-454F-AB43-2E753DD49E9A}"/>
            </a:ext>
          </a:extLst>
        </xdr:cNvPr>
        <xdr:cNvCxnSpPr/>
      </xdr:nvCxnSpPr>
      <xdr:spPr>
        <a:xfrm flipV="1">
          <a:off x="6143625" y="7610475"/>
          <a:ext cx="2419350" cy="2276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15875</xdr:colOff>
      <xdr:row>28</xdr:row>
      <xdr:rowOff>0</xdr:rowOff>
    </xdr:from>
    <xdr:to>
      <xdr:col>14</xdr:col>
      <xdr:colOff>22225</xdr:colOff>
      <xdr:row>45</xdr:row>
      <xdr:rowOff>174627</xdr:rowOff>
    </xdr:to>
    <xdr:cxnSp macro="">
      <xdr:nvCxnSpPr>
        <xdr:cNvPr id="18" name="Connettore diritto 17">
          <a:extLst>
            <a:ext uri="{FF2B5EF4-FFF2-40B4-BE49-F238E27FC236}">
              <a16:creationId xmlns:a16="http://schemas.microsoft.com/office/drawing/2014/main" id="{0386BCBD-9EC3-4EC1-9A6D-9414B8C22F1E}"/>
            </a:ext>
          </a:extLst>
        </xdr:cNvPr>
        <xdr:cNvCxnSpPr/>
      </xdr:nvCxnSpPr>
      <xdr:spPr>
        <a:xfrm flipV="1">
          <a:off x="4921250" y="5334000"/>
          <a:ext cx="3663950" cy="341312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590550</xdr:colOff>
      <xdr:row>46</xdr:row>
      <xdr:rowOff>9526</xdr:rowOff>
    </xdr:from>
    <xdr:to>
      <xdr:col>14</xdr:col>
      <xdr:colOff>9525</xdr:colOff>
      <xdr:row>52</xdr:row>
      <xdr:rowOff>9525</xdr:rowOff>
    </xdr:to>
    <xdr:cxnSp macro="">
      <xdr:nvCxnSpPr>
        <xdr:cNvPr id="19" name="Connettore diritto 18">
          <a:extLst>
            <a:ext uri="{FF2B5EF4-FFF2-40B4-BE49-F238E27FC236}">
              <a16:creationId xmlns:a16="http://schemas.microsoft.com/office/drawing/2014/main" id="{F46B8F90-3CAF-45AD-A81A-37176CBA2D6A}"/>
            </a:ext>
          </a:extLst>
        </xdr:cNvPr>
        <xdr:cNvCxnSpPr/>
      </xdr:nvCxnSpPr>
      <xdr:spPr>
        <a:xfrm flipV="1">
          <a:off x="7324725" y="8772526"/>
          <a:ext cx="1247775" cy="11429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590550</xdr:colOff>
      <xdr:row>4</xdr:row>
      <xdr:rowOff>13608</xdr:rowOff>
    </xdr:from>
    <xdr:to>
      <xdr:col>20</xdr:col>
      <xdr:colOff>27214</xdr:colOff>
      <xdr:row>40</xdr:row>
      <xdr:rowOff>9525</xdr:rowOff>
    </xdr:to>
    <xdr:cxnSp macro="">
      <xdr:nvCxnSpPr>
        <xdr:cNvPr id="20" name="Connettore diritto 19">
          <a:extLst>
            <a:ext uri="{FF2B5EF4-FFF2-40B4-BE49-F238E27FC236}">
              <a16:creationId xmlns:a16="http://schemas.microsoft.com/office/drawing/2014/main" id="{E13B562E-1EDD-4C44-B62E-FD73EA019984}"/>
            </a:ext>
          </a:extLst>
        </xdr:cNvPr>
        <xdr:cNvCxnSpPr/>
      </xdr:nvCxnSpPr>
      <xdr:spPr>
        <a:xfrm flipV="1">
          <a:off x="4857750" y="775608"/>
          <a:ext cx="7390039" cy="6853917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600075</xdr:colOff>
      <xdr:row>22</xdr:row>
      <xdr:rowOff>9525</xdr:rowOff>
    </xdr:from>
    <xdr:to>
      <xdr:col>6</xdr:col>
      <xdr:colOff>6350</xdr:colOff>
      <xdr:row>34</xdr:row>
      <xdr:rowOff>12702</xdr:rowOff>
    </xdr:to>
    <xdr:cxnSp macro="">
      <xdr:nvCxnSpPr>
        <xdr:cNvPr id="21" name="Connettore diritto 20">
          <a:extLst>
            <a:ext uri="{FF2B5EF4-FFF2-40B4-BE49-F238E27FC236}">
              <a16:creationId xmlns:a16="http://schemas.microsoft.com/office/drawing/2014/main" id="{A4F0C980-01E3-48E1-AA71-560B3DD49249}"/>
            </a:ext>
          </a:extLst>
        </xdr:cNvPr>
        <xdr:cNvCxnSpPr/>
      </xdr:nvCxnSpPr>
      <xdr:spPr>
        <a:xfrm flipV="1">
          <a:off x="1209675" y="4200525"/>
          <a:ext cx="2454275" cy="22891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3175</xdr:colOff>
      <xdr:row>22</xdr:row>
      <xdr:rowOff>13607</xdr:rowOff>
    </xdr:from>
    <xdr:to>
      <xdr:col>4</xdr:col>
      <xdr:colOff>13607</xdr:colOff>
      <xdr:row>28</xdr:row>
      <xdr:rowOff>1</xdr:rowOff>
    </xdr:to>
    <xdr:cxnSp macro="">
      <xdr:nvCxnSpPr>
        <xdr:cNvPr id="22" name="Connettore diritto 21">
          <a:extLst>
            <a:ext uri="{FF2B5EF4-FFF2-40B4-BE49-F238E27FC236}">
              <a16:creationId xmlns:a16="http://schemas.microsoft.com/office/drawing/2014/main" id="{2946EA11-8901-4389-BE0A-CEBC7749D8F1}"/>
            </a:ext>
          </a:extLst>
        </xdr:cNvPr>
        <xdr:cNvCxnSpPr/>
      </xdr:nvCxnSpPr>
      <xdr:spPr>
        <a:xfrm flipV="1">
          <a:off x="1222375" y="4204607"/>
          <a:ext cx="1229632" cy="112939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55</xdr:row>
      <xdr:rowOff>155575</xdr:rowOff>
    </xdr:from>
    <xdr:to>
      <xdr:col>4</xdr:col>
      <xdr:colOff>6351</xdr:colOff>
      <xdr:row>102</xdr:row>
      <xdr:rowOff>0</xdr:rowOff>
    </xdr:to>
    <xdr:cxnSp macro="">
      <xdr:nvCxnSpPr>
        <xdr:cNvPr id="23" name="Connettore 2 22">
          <a:extLst>
            <a:ext uri="{FF2B5EF4-FFF2-40B4-BE49-F238E27FC236}">
              <a16:creationId xmlns:a16="http://schemas.microsoft.com/office/drawing/2014/main" id="{863EB346-27EF-4F0A-ADA1-492A9FC9F222}"/>
            </a:ext>
          </a:extLst>
        </xdr:cNvPr>
        <xdr:cNvCxnSpPr/>
      </xdr:nvCxnSpPr>
      <xdr:spPr>
        <a:xfrm flipV="1">
          <a:off x="2438400" y="10633075"/>
          <a:ext cx="6351" cy="87979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600075</xdr:colOff>
      <xdr:row>58</xdr:row>
      <xdr:rowOff>149679</xdr:rowOff>
    </xdr:from>
    <xdr:to>
      <xdr:col>6</xdr:col>
      <xdr:colOff>13608</xdr:colOff>
      <xdr:row>107</xdr:row>
      <xdr:rowOff>0</xdr:rowOff>
    </xdr:to>
    <xdr:cxnSp macro="">
      <xdr:nvCxnSpPr>
        <xdr:cNvPr id="24" name="Connettore 1 5">
          <a:extLst>
            <a:ext uri="{FF2B5EF4-FFF2-40B4-BE49-F238E27FC236}">
              <a16:creationId xmlns:a16="http://schemas.microsoft.com/office/drawing/2014/main" id="{BEDF9B3C-A3D1-4F99-8DA2-B98574FC9C0C}"/>
            </a:ext>
          </a:extLst>
        </xdr:cNvPr>
        <xdr:cNvCxnSpPr/>
      </xdr:nvCxnSpPr>
      <xdr:spPr>
        <a:xfrm flipH="1">
          <a:off x="3648075" y="11198679"/>
          <a:ext cx="23133" cy="918482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723900</xdr:colOff>
      <xdr:row>106</xdr:row>
      <xdr:rowOff>167640</xdr:rowOff>
    </xdr:from>
    <xdr:to>
      <xdr:col>4</xdr:col>
      <xdr:colOff>7619</xdr:colOff>
      <xdr:row>107</xdr:row>
      <xdr:rowOff>30479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834A6F9C-9E8B-4153-9F87-B538F1092CCA}"/>
            </a:ext>
          </a:extLst>
        </xdr:cNvPr>
        <xdr:cNvSpPr/>
      </xdr:nvSpPr>
      <xdr:spPr>
        <a:xfrm>
          <a:off x="2438400" y="20360640"/>
          <a:ext cx="7619" cy="5333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7</xdr:col>
      <xdr:colOff>628650</xdr:colOff>
      <xdr:row>58</xdr:row>
      <xdr:rowOff>171450</xdr:rowOff>
    </xdr:from>
    <xdr:to>
      <xdr:col>7</xdr:col>
      <xdr:colOff>628650</xdr:colOff>
      <xdr:row>107</xdr:row>
      <xdr:rowOff>0</xdr:rowOff>
    </xdr:to>
    <xdr:cxnSp macro="">
      <xdr:nvCxnSpPr>
        <xdr:cNvPr id="26" name="Connettore 1 8">
          <a:extLst>
            <a:ext uri="{FF2B5EF4-FFF2-40B4-BE49-F238E27FC236}">
              <a16:creationId xmlns:a16="http://schemas.microsoft.com/office/drawing/2014/main" id="{F17B8218-B169-43E9-9662-E7B071E9EB0D}"/>
            </a:ext>
          </a:extLst>
        </xdr:cNvPr>
        <xdr:cNvCxnSpPr/>
      </xdr:nvCxnSpPr>
      <xdr:spPr>
        <a:xfrm>
          <a:off x="4895850" y="11220450"/>
          <a:ext cx="0" cy="916305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600075</xdr:colOff>
      <xdr:row>59</xdr:row>
      <xdr:rowOff>0</xdr:rowOff>
    </xdr:from>
    <xdr:to>
      <xdr:col>10</xdr:col>
      <xdr:colOff>0</xdr:colOff>
      <xdr:row>107</xdr:row>
      <xdr:rowOff>19050</xdr:rowOff>
    </xdr:to>
    <xdr:cxnSp macro="">
      <xdr:nvCxnSpPr>
        <xdr:cNvPr id="27" name="Connettore 1 10">
          <a:extLst>
            <a:ext uri="{FF2B5EF4-FFF2-40B4-BE49-F238E27FC236}">
              <a16:creationId xmlns:a16="http://schemas.microsoft.com/office/drawing/2014/main" id="{5CBE014B-55D6-4A60-BC2F-1C186933F769}"/>
            </a:ext>
          </a:extLst>
        </xdr:cNvPr>
        <xdr:cNvCxnSpPr/>
      </xdr:nvCxnSpPr>
      <xdr:spPr>
        <a:xfrm flipH="1">
          <a:off x="6115050" y="11239500"/>
          <a:ext cx="9525" cy="9163050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584200</xdr:colOff>
      <xdr:row>65</xdr:row>
      <xdr:rowOff>28575</xdr:rowOff>
    </xdr:from>
    <xdr:to>
      <xdr:col>15</xdr:col>
      <xdr:colOff>581025</xdr:colOff>
      <xdr:row>101</xdr:row>
      <xdr:rowOff>34929</xdr:rowOff>
    </xdr:to>
    <xdr:cxnSp macro="">
      <xdr:nvCxnSpPr>
        <xdr:cNvPr id="28" name="Connettore diritto 27">
          <a:extLst>
            <a:ext uri="{FF2B5EF4-FFF2-40B4-BE49-F238E27FC236}">
              <a16:creationId xmlns:a16="http://schemas.microsoft.com/office/drawing/2014/main" id="{D9602005-1DF0-40FE-9F10-42EE872E6666}"/>
            </a:ext>
          </a:extLst>
        </xdr:cNvPr>
        <xdr:cNvCxnSpPr/>
      </xdr:nvCxnSpPr>
      <xdr:spPr>
        <a:xfrm flipV="1">
          <a:off x="2413000" y="12411075"/>
          <a:ext cx="7340600" cy="686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590550</xdr:colOff>
      <xdr:row>101</xdr:row>
      <xdr:rowOff>9526</xdr:rowOff>
    </xdr:from>
    <xdr:to>
      <xdr:col>10</xdr:col>
      <xdr:colOff>9525</xdr:colOff>
      <xdr:row>107</xdr:row>
      <xdr:rowOff>9525</xdr:rowOff>
    </xdr:to>
    <xdr:cxnSp macro="">
      <xdr:nvCxnSpPr>
        <xdr:cNvPr id="29" name="Connettore diritto 28">
          <a:extLst>
            <a:ext uri="{FF2B5EF4-FFF2-40B4-BE49-F238E27FC236}">
              <a16:creationId xmlns:a16="http://schemas.microsoft.com/office/drawing/2014/main" id="{CA30C693-DE96-4D26-8D0B-4362C69738E1}"/>
            </a:ext>
          </a:extLst>
        </xdr:cNvPr>
        <xdr:cNvCxnSpPr/>
      </xdr:nvCxnSpPr>
      <xdr:spPr>
        <a:xfrm flipV="1">
          <a:off x="4857750" y="19250026"/>
          <a:ext cx="1276350" cy="11429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600075</xdr:colOff>
      <xdr:row>59</xdr:row>
      <xdr:rowOff>38100</xdr:rowOff>
    </xdr:from>
    <xdr:to>
      <xdr:col>15</xdr:col>
      <xdr:colOff>600075</xdr:colOff>
      <xdr:row>95</xdr:row>
      <xdr:rowOff>25402</xdr:rowOff>
    </xdr:to>
    <xdr:cxnSp macro="">
      <xdr:nvCxnSpPr>
        <xdr:cNvPr id="30" name="Connettore diritto 29">
          <a:extLst>
            <a:ext uri="{FF2B5EF4-FFF2-40B4-BE49-F238E27FC236}">
              <a16:creationId xmlns:a16="http://schemas.microsoft.com/office/drawing/2014/main" id="{B803CDDB-1042-4A2D-9C27-B11EADD0D39C}"/>
            </a:ext>
          </a:extLst>
        </xdr:cNvPr>
        <xdr:cNvCxnSpPr/>
      </xdr:nvCxnSpPr>
      <xdr:spPr>
        <a:xfrm flipV="1">
          <a:off x="2428875" y="11277600"/>
          <a:ext cx="7343775" cy="68453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925</xdr:colOff>
      <xdr:row>89</xdr:row>
      <xdr:rowOff>6350</xdr:rowOff>
    </xdr:from>
    <xdr:to>
      <xdr:col>16</xdr:col>
      <xdr:colOff>6350</xdr:colOff>
      <xdr:row>106</xdr:row>
      <xdr:rowOff>166715</xdr:rowOff>
    </xdr:to>
    <xdr:cxnSp macro="">
      <xdr:nvCxnSpPr>
        <xdr:cNvPr id="31" name="Connettore 1 1">
          <a:extLst>
            <a:ext uri="{FF2B5EF4-FFF2-40B4-BE49-F238E27FC236}">
              <a16:creationId xmlns:a16="http://schemas.microsoft.com/office/drawing/2014/main" id="{61022470-E6B5-4826-A799-CB86210E2822}"/>
            </a:ext>
          </a:extLst>
        </xdr:cNvPr>
        <xdr:cNvCxnSpPr/>
      </xdr:nvCxnSpPr>
      <xdr:spPr>
        <a:xfrm flipH="1">
          <a:off x="6125500" y="16960850"/>
          <a:ext cx="3663025" cy="339886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59</xdr:row>
      <xdr:rowOff>27214</xdr:rowOff>
    </xdr:from>
    <xdr:to>
      <xdr:col>12</xdr:col>
      <xdr:colOff>13607</xdr:colOff>
      <xdr:row>107</xdr:row>
      <xdr:rowOff>0</xdr:rowOff>
    </xdr:to>
    <xdr:cxnSp macro="">
      <xdr:nvCxnSpPr>
        <xdr:cNvPr id="32" name="Connettore 1 5">
          <a:extLst>
            <a:ext uri="{FF2B5EF4-FFF2-40B4-BE49-F238E27FC236}">
              <a16:creationId xmlns:a16="http://schemas.microsoft.com/office/drawing/2014/main" id="{DEC47894-E553-4EEA-A3B1-DB49158CF4A8}"/>
            </a:ext>
          </a:extLst>
        </xdr:cNvPr>
        <xdr:cNvCxnSpPr/>
      </xdr:nvCxnSpPr>
      <xdr:spPr>
        <a:xfrm flipH="1">
          <a:off x="7353300" y="11266714"/>
          <a:ext cx="4082" cy="911678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723900</xdr:colOff>
      <xdr:row>106</xdr:row>
      <xdr:rowOff>167640</xdr:rowOff>
    </xdr:from>
    <xdr:to>
      <xdr:col>16</xdr:col>
      <xdr:colOff>7619</xdr:colOff>
      <xdr:row>107</xdr:row>
      <xdr:rowOff>30479</xdr:rowOff>
    </xdr:to>
    <xdr:sp macro="" textlink="">
      <xdr:nvSpPr>
        <xdr:cNvPr id="33" name="Ovale 32">
          <a:extLst>
            <a:ext uri="{FF2B5EF4-FFF2-40B4-BE49-F238E27FC236}">
              <a16:creationId xmlns:a16="http://schemas.microsoft.com/office/drawing/2014/main" id="{BE228150-8547-4C50-9588-5A3328ADA94E}"/>
            </a:ext>
          </a:extLst>
        </xdr:cNvPr>
        <xdr:cNvSpPr/>
      </xdr:nvSpPr>
      <xdr:spPr>
        <a:xfrm>
          <a:off x="9782175" y="20360640"/>
          <a:ext cx="7619" cy="5333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14</xdr:col>
      <xdr:colOff>9525</xdr:colOff>
      <xdr:row>59</xdr:row>
      <xdr:rowOff>27214</xdr:rowOff>
    </xdr:from>
    <xdr:to>
      <xdr:col>14</xdr:col>
      <xdr:colOff>13608</xdr:colOff>
      <xdr:row>107</xdr:row>
      <xdr:rowOff>0</xdr:rowOff>
    </xdr:to>
    <xdr:cxnSp macro="">
      <xdr:nvCxnSpPr>
        <xdr:cNvPr id="34" name="Connettore 1 8">
          <a:extLst>
            <a:ext uri="{FF2B5EF4-FFF2-40B4-BE49-F238E27FC236}">
              <a16:creationId xmlns:a16="http://schemas.microsoft.com/office/drawing/2014/main" id="{EAFE0A39-208B-4B58-AF7D-813582E0725B}"/>
            </a:ext>
          </a:extLst>
        </xdr:cNvPr>
        <xdr:cNvCxnSpPr/>
      </xdr:nvCxnSpPr>
      <xdr:spPr>
        <a:xfrm flipH="1">
          <a:off x="8572500" y="11266714"/>
          <a:ext cx="4083" cy="911678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598714</xdr:colOff>
      <xdr:row>59</xdr:row>
      <xdr:rowOff>27214</xdr:rowOff>
    </xdr:from>
    <xdr:to>
      <xdr:col>15</xdr:col>
      <xdr:colOff>608966</xdr:colOff>
      <xdr:row>107</xdr:row>
      <xdr:rowOff>0</xdr:rowOff>
    </xdr:to>
    <xdr:cxnSp macro="">
      <xdr:nvCxnSpPr>
        <xdr:cNvPr id="35" name="Connettore 1 10">
          <a:extLst>
            <a:ext uri="{FF2B5EF4-FFF2-40B4-BE49-F238E27FC236}">
              <a16:creationId xmlns:a16="http://schemas.microsoft.com/office/drawing/2014/main" id="{B4616F85-3BF7-42C3-A377-3DE301844D95}"/>
            </a:ext>
          </a:extLst>
        </xdr:cNvPr>
        <xdr:cNvCxnSpPr/>
      </xdr:nvCxnSpPr>
      <xdr:spPr>
        <a:xfrm>
          <a:off x="9771289" y="11266714"/>
          <a:ext cx="10252" cy="911678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94</xdr:row>
      <xdr:rowOff>180975</xdr:rowOff>
    </xdr:from>
    <xdr:to>
      <xdr:col>16</xdr:col>
      <xdr:colOff>0</xdr:colOff>
      <xdr:row>106</xdr:row>
      <xdr:rowOff>171450</xdr:rowOff>
    </xdr:to>
    <xdr:cxnSp macro="">
      <xdr:nvCxnSpPr>
        <xdr:cNvPr id="36" name="Connettore diritto 35">
          <a:extLst>
            <a:ext uri="{FF2B5EF4-FFF2-40B4-BE49-F238E27FC236}">
              <a16:creationId xmlns:a16="http://schemas.microsoft.com/office/drawing/2014/main" id="{E98577BA-33DE-4495-8045-93895FBDC0EB}"/>
            </a:ext>
          </a:extLst>
        </xdr:cNvPr>
        <xdr:cNvCxnSpPr/>
      </xdr:nvCxnSpPr>
      <xdr:spPr>
        <a:xfrm flipV="1">
          <a:off x="7362825" y="18087975"/>
          <a:ext cx="2419350" cy="2276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15875</xdr:colOff>
      <xdr:row>83</xdr:row>
      <xdr:rowOff>0</xdr:rowOff>
    </xdr:from>
    <xdr:to>
      <xdr:col>16</xdr:col>
      <xdr:colOff>22225</xdr:colOff>
      <xdr:row>100</xdr:row>
      <xdr:rowOff>174627</xdr:rowOff>
    </xdr:to>
    <xdr:cxnSp macro="">
      <xdr:nvCxnSpPr>
        <xdr:cNvPr id="37" name="Connettore diritto 36">
          <a:extLst>
            <a:ext uri="{FF2B5EF4-FFF2-40B4-BE49-F238E27FC236}">
              <a16:creationId xmlns:a16="http://schemas.microsoft.com/office/drawing/2014/main" id="{563706AD-6520-43DC-AB82-B53B91BA07E5}"/>
            </a:ext>
          </a:extLst>
        </xdr:cNvPr>
        <xdr:cNvCxnSpPr/>
      </xdr:nvCxnSpPr>
      <xdr:spPr>
        <a:xfrm flipV="1">
          <a:off x="6140450" y="15811500"/>
          <a:ext cx="3663950" cy="341312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590550</xdr:colOff>
      <xdr:row>101</xdr:row>
      <xdr:rowOff>9526</xdr:rowOff>
    </xdr:from>
    <xdr:to>
      <xdr:col>16</xdr:col>
      <xdr:colOff>9525</xdr:colOff>
      <xdr:row>107</xdr:row>
      <xdr:rowOff>9525</xdr:rowOff>
    </xdr:to>
    <xdr:cxnSp macro="">
      <xdr:nvCxnSpPr>
        <xdr:cNvPr id="38" name="Connettore diritto 37">
          <a:extLst>
            <a:ext uri="{FF2B5EF4-FFF2-40B4-BE49-F238E27FC236}">
              <a16:creationId xmlns:a16="http://schemas.microsoft.com/office/drawing/2014/main" id="{2BAACF3B-C2C6-43EF-B599-E1D5F2FC23F4}"/>
            </a:ext>
          </a:extLst>
        </xdr:cNvPr>
        <xdr:cNvCxnSpPr/>
      </xdr:nvCxnSpPr>
      <xdr:spPr>
        <a:xfrm flipV="1">
          <a:off x="8543925" y="19250026"/>
          <a:ext cx="1247775" cy="11429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600075</xdr:colOff>
      <xdr:row>59</xdr:row>
      <xdr:rowOff>9525</xdr:rowOff>
    </xdr:from>
    <xdr:to>
      <xdr:col>14</xdr:col>
      <xdr:colOff>38100</xdr:colOff>
      <xdr:row>89</xdr:row>
      <xdr:rowOff>12703</xdr:rowOff>
    </xdr:to>
    <xdr:cxnSp macro="">
      <xdr:nvCxnSpPr>
        <xdr:cNvPr id="39" name="Connettore diritto 38">
          <a:extLst>
            <a:ext uri="{FF2B5EF4-FFF2-40B4-BE49-F238E27FC236}">
              <a16:creationId xmlns:a16="http://schemas.microsoft.com/office/drawing/2014/main" id="{BA526BBE-549D-4AE1-ABED-A2834CF21BF8}"/>
            </a:ext>
          </a:extLst>
        </xdr:cNvPr>
        <xdr:cNvCxnSpPr/>
      </xdr:nvCxnSpPr>
      <xdr:spPr>
        <a:xfrm flipV="1">
          <a:off x="2428875" y="11249025"/>
          <a:ext cx="6172200" cy="571817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3175</xdr:colOff>
      <xdr:row>59</xdr:row>
      <xdr:rowOff>38100</xdr:rowOff>
    </xdr:from>
    <xdr:to>
      <xdr:col>12</xdr:col>
      <xdr:colOff>19050</xdr:colOff>
      <xdr:row>83</xdr:row>
      <xdr:rowOff>1</xdr:rowOff>
    </xdr:to>
    <xdr:cxnSp macro="">
      <xdr:nvCxnSpPr>
        <xdr:cNvPr id="40" name="Connettore diritto 39">
          <a:extLst>
            <a:ext uri="{FF2B5EF4-FFF2-40B4-BE49-F238E27FC236}">
              <a16:creationId xmlns:a16="http://schemas.microsoft.com/office/drawing/2014/main" id="{7ED76789-90E7-42E1-B57F-E8B1072C8C3F}"/>
            </a:ext>
          </a:extLst>
        </xdr:cNvPr>
        <xdr:cNvCxnSpPr/>
      </xdr:nvCxnSpPr>
      <xdr:spPr>
        <a:xfrm flipV="1">
          <a:off x="2441575" y="11277600"/>
          <a:ext cx="4921250" cy="45339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</xdr:colOff>
      <xdr:row>71</xdr:row>
      <xdr:rowOff>19050</xdr:rowOff>
    </xdr:from>
    <xdr:to>
      <xdr:col>16</xdr:col>
      <xdr:colOff>9525</xdr:colOff>
      <xdr:row>107</xdr:row>
      <xdr:rowOff>30479</xdr:rowOff>
    </xdr:to>
    <xdr:cxnSp macro="">
      <xdr:nvCxnSpPr>
        <xdr:cNvPr id="41" name="Connettore diritto 40">
          <a:extLst>
            <a:ext uri="{FF2B5EF4-FFF2-40B4-BE49-F238E27FC236}">
              <a16:creationId xmlns:a16="http://schemas.microsoft.com/office/drawing/2014/main" id="{82F2D606-DC5F-4ABB-BB3F-BD14D19A7227}"/>
            </a:ext>
          </a:extLst>
        </xdr:cNvPr>
        <xdr:cNvCxnSpPr>
          <a:stCxn id="25" idx="4"/>
        </xdr:cNvCxnSpPr>
      </xdr:nvCxnSpPr>
      <xdr:spPr>
        <a:xfrm flipV="1">
          <a:off x="2442210" y="13544550"/>
          <a:ext cx="7349490" cy="686942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77</xdr:row>
      <xdr:rowOff>9525</xdr:rowOff>
    </xdr:from>
    <xdr:to>
      <xdr:col>16</xdr:col>
      <xdr:colOff>0</xdr:colOff>
      <xdr:row>106</xdr:row>
      <xdr:rowOff>161928</xdr:rowOff>
    </xdr:to>
    <xdr:cxnSp macro="">
      <xdr:nvCxnSpPr>
        <xdr:cNvPr id="42" name="Connettore diritto 41">
          <a:extLst>
            <a:ext uri="{FF2B5EF4-FFF2-40B4-BE49-F238E27FC236}">
              <a16:creationId xmlns:a16="http://schemas.microsoft.com/office/drawing/2014/main" id="{D1E0531B-2179-45E1-8A47-09EBFC06BA74}"/>
            </a:ext>
          </a:extLst>
        </xdr:cNvPr>
        <xdr:cNvCxnSpPr/>
      </xdr:nvCxnSpPr>
      <xdr:spPr>
        <a:xfrm flipV="1">
          <a:off x="3657600" y="14678025"/>
          <a:ext cx="6124575" cy="56769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600075</xdr:colOff>
      <xdr:row>59</xdr:row>
      <xdr:rowOff>9525</xdr:rowOff>
    </xdr:from>
    <xdr:to>
      <xdr:col>9</xdr:col>
      <xdr:colOff>600075</xdr:colOff>
      <xdr:row>77</xdr:row>
      <xdr:rowOff>9527</xdr:rowOff>
    </xdr:to>
    <xdr:cxnSp macro="">
      <xdr:nvCxnSpPr>
        <xdr:cNvPr id="43" name="Connettore diritto 42">
          <a:extLst>
            <a:ext uri="{FF2B5EF4-FFF2-40B4-BE49-F238E27FC236}">
              <a16:creationId xmlns:a16="http://schemas.microsoft.com/office/drawing/2014/main" id="{E6503BD7-1C54-4454-BF40-897079FE289A}"/>
            </a:ext>
          </a:extLst>
        </xdr:cNvPr>
        <xdr:cNvCxnSpPr/>
      </xdr:nvCxnSpPr>
      <xdr:spPr>
        <a:xfrm flipV="1">
          <a:off x="2428875" y="11249025"/>
          <a:ext cx="3686175" cy="34290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SSA~1\AppData\Local\Temp\2020%20Esercizio%20Fecondit&#224;%202_4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 fec generazione"/>
      <sheetName val="Es fec contemporanei"/>
      <sheetName val="Diagramma di Lexis"/>
      <sheetName val="Foglio1"/>
    </sheetNames>
    <sheetDataSet>
      <sheetData sheetId="0">
        <row r="4">
          <cell r="C4">
            <v>15</v>
          </cell>
          <cell r="D4">
            <v>528</v>
          </cell>
        </row>
        <row r="5">
          <cell r="C5">
            <v>120</v>
          </cell>
          <cell r="D5">
            <v>521</v>
          </cell>
        </row>
        <row r="6">
          <cell r="C6">
            <v>275</v>
          </cell>
          <cell r="D6">
            <v>513</v>
          </cell>
        </row>
        <row r="7">
          <cell r="C7">
            <v>215</v>
          </cell>
          <cell r="D7">
            <v>512</v>
          </cell>
        </row>
        <row r="8">
          <cell r="C8">
            <v>80</v>
          </cell>
          <cell r="D8">
            <v>510</v>
          </cell>
        </row>
        <row r="9">
          <cell r="C9">
            <v>15</v>
          </cell>
          <cell r="D9">
            <v>496</v>
          </cell>
        </row>
        <row r="10">
          <cell r="C10">
            <v>2</v>
          </cell>
          <cell r="D10">
            <v>451</v>
          </cell>
        </row>
      </sheetData>
      <sheetData sheetId="1">
        <row r="7">
          <cell r="D7">
            <v>283913</v>
          </cell>
          <cell r="E7">
            <v>14275</v>
          </cell>
        </row>
        <row r="8">
          <cell r="C8">
            <v>146868</v>
          </cell>
          <cell r="D8">
            <v>141913</v>
          </cell>
          <cell r="E8">
            <v>13594</v>
          </cell>
        </row>
        <row r="9">
          <cell r="C9">
            <v>161438</v>
          </cell>
          <cell r="D9">
            <v>164130</v>
          </cell>
          <cell r="E9">
            <v>7780</v>
          </cell>
        </row>
        <row r="10">
          <cell r="C10">
            <v>162493</v>
          </cell>
          <cell r="D10">
            <v>155708</v>
          </cell>
          <cell r="E10">
            <v>2527</v>
          </cell>
        </row>
        <row r="11">
          <cell r="C11">
            <v>324496</v>
          </cell>
          <cell r="D11">
            <v>328040</v>
          </cell>
          <cell r="E11">
            <v>658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3D3D-4B29-4412-96B4-0DA58EED1111}">
  <dimension ref="A1:V19"/>
  <sheetViews>
    <sheetView workbookViewId="0">
      <selection activeCell="C4" sqref="C4:C11"/>
    </sheetView>
  </sheetViews>
  <sheetFormatPr defaultRowHeight="15" x14ac:dyDescent="0.25"/>
  <cols>
    <col min="2" max="2" width="10" customWidth="1"/>
    <col min="6" max="6" width="8.5703125" customWidth="1"/>
  </cols>
  <sheetData>
    <row r="1" spans="1:22" ht="20.25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2" ht="18.75" thickBot="1" x14ac:dyDescent="0.3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2" ht="57" thickBot="1" x14ac:dyDescent="0.3">
      <c r="A3" s="29" t="s">
        <v>2</v>
      </c>
      <c r="B3" s="19" t="s">
        <v>34</v>
      </c>
      <c r="C3" s="19" t="s">
        <v>25</v>
      </c>
      <c r="D3" s="19" t="s">
        <v>3</v>
      </c>
      <c r="E3" s="19" t="s">
        <v>4</v>
      </c>
      <c r="F3" s="19" t="s">
        <v>42</v>
      </c>
      <c r="G3" s="19" t="s">
        <v>43</v>
      </c>
      <c r="H3" s="19" t="s">
        <v>47</v>
      </c>
      <c r="I3" s="19" t="s">
        <v>48</v>
      </c>
      <c r="J3" s="22" t="s">
        <v>52</v>
      </c>
      <c r="K3" s="20" t="s">
        <v>12</v>
      </c>
      <c r="L3" s="23" t="s">
        <v>53</v>
      </c>
      <c r="M3" s="24" t="s">
        <v>55</v>
      </c>
      <c r="N3" s="20"/>
      <c r="O3" s="20"/>
      <c r="P3" s="20"/>
      <c r="Q3" s="20"/>
      <c r="R3" s="20"/>
      <c r="S3" s="20"/>
      <c r="T3" s="20"/>
      <c r="U3" s="20"/>
      <c r="V3" s="20"/>
    </row>
    <row r="4" spans="1:22" ht="18" x14ac:dyDescent="0.25">
      <c r="A4" s="30" t="s">
        <v>5</v>
      </c>
      <c r="B4" s="31" t="s">
        <v>35</v>
      </c>
      <c r="C4" s="31" t="s">
        <v>26</v>
      </c>
      <c r="D4" s="31">
        <v>15</v>
      </c>
      <c r="E4" s="31">
        <v>528</v>
      </c>
      <c r="F4" s="20">
        <v>15</v>
      </c>
      <c r="G4" s="21">
        <v>20</v>
      </c>
      <c r="H4" s="20">
        <f>G4-F4</f>
        <v>5</v>
      </c>
      <c r="I4" s="20">
        <f>(F4+G4)/2</f>
        <v>17.5</v>
      </c>
      <c r="J4" s="20">
        <f>(E4+E5)/2</f>
        <v>524.5</v>
      </c>
      <c r="K4" s="20">
        <f>D4/J4</f>
        <v>2.8598665395614873E-2</v>
      </c>
      <c r="L4" s="20">
        <f>K4*I4</f>
        <v>0.50047664442326023</v>
      </c>
      <c r="M4" s="20">
        <f>K4*550</f>
        <v>15.72926596758818</v>
      </c>
      <c r="N4" s="20"/>
      <c r="O4" s="20"/>
      <c r="P4" s="20"/>
      <c r="Q4" s="20"/>
      <c r="R4" s="20"/>
      <c r="S4" s="20"/>
      <c r="T4" s="20"/>
      <c r="U4" s="20"/>
      <c r="V4" s="20"/>
    </row>
    <row r="5" spans="1:22" ht="18" x14ac:dyDescent="0.25">
      <c r="A5" s="30" t="s">
        <v>6</v>
      </c>
      <c r="B5" s="31" t="s">
        <v>36</v>
      </c>
      <c r="C5" s="31" t="s">
        <v>27</v>
      </c>
      <c r="D5" s="31">
        <v>120</v>
      </c>
      <c r="E5" s="31">
        <v>521</v>
      </c>
      <c r="F5" s="20">
        <v>20</v>
      </c>
      <c r="G5" s="21">
        <v>25</v>
      </c>
      <c r="H5" s="20">
        <f t="shared" ref="H5:H10" si="0">G5-F5</f>
        <v>5</v>
      </c>
      <c r="I5" s="20">
        <f t="shared" ref="I5:I10" si="1">(F5+G5)/2</f>
        <v>22.5</v>
      </c>
      <c r="J5" s="20">
        <f t="shared" ref="J5:J10" si="2">(E5+E6)/2</f>
        <v>517</v>
      </c>
      <c r="K5" s="20">
        <f t="shared" ref="K5:K10" si="3">D5/J5</f>
        <v>0.23210831721470018</v>
      </c>
      <c r="L5" s="20">
        <f t="shared" ref="L5:L10" si="4">K5*I5</f>
        <v>5.2224371373307541</v>
      </c>
      <c r="M5" s="20">
        <f t="shared" ref="M5:M10" si="5">K5*550</f>
        <v>127.6595744680851</v>
      </c>
      <c r="N5" s="20"/>
      <c r="O5" s="20"/>
      <c r="P5" s="20"/>
      <c r="Q5" s="20"/>
      <c r="R5" s="20"/>
      <c r="S5" s="20"/>
      <c r="T5" s="20"/>
      <c r="U5" s="20"/>
      <c r="V5" s="20"/>
    </row>
    <row r="6" spans="1:22" ht="18" x14ac:dyDescent="0.25">
      <c r="A6" s="30" t="s">
        <v>7</v>
      </c>
      <c r="B6" s="31" t="s">
        <v>37</v>
      </c>
      <c r="C6" s="31" t="s">
        <v>28</v>
      </c>
      <c r="D6" s="31">
        <v>275</v>
      </c>
      <c r="E6" s="31">
        <v>513</v>
      </c>
      <c r="F6" s="20">
        <v>25</v>
      </c>
      <c r="G6" s="21">
        <v>30</v>
      </c>
      <c r="H6" s="20">
        <f t="shared" si="0"/>
        <v>5</v>
      </c>
      <c r="I6" s="20">
        <f t="shared" si="1"/>
        <v>27.5</v>
      </c>
      <c r="J6" s="20">
        <f t="shared" si="2"/>
        <v>512.5</v>
      </c>
      <c r="K6" s="20">
        <f t="shared" si="3"/>
        <v>0.53658536585365857</v>
      </c>
      <c r="L6" s="20">
        <f t="shared" si="4"/>
        <v>14.756097560975611</v>
      </c>
      <c r="M6" s="20">
        <f t="shared" si="5"/>
        <v>295.1219512195122</v>
      </c>
      <c r="N6" s="20"/>
      <c r="O6" s="20"/>
      <c r="P6" s="20"/>
      <c r="Q6" s="20"/>
      <c r="R6" s="20"/>
      <c r="S6" s="20"/>
      <c r="T6" s="20"/>
      <c r="U6" s="20"/>
      <c r="V6" s="20"/>
    </row>
    <row r="7" spans="1:22" ht="18" x14ac:dyDescent="0.25">
      <c r="A7" s="30" t="s">
        <v>8</v>
      </c>
      <c r="B7" s="31" t="s">
        <v>38</v>
      </c>
      <c r="C7" s="31" t="s">
        <v>29</v>
      </c>
      <c r="D7" s="31">
        <v>215</v>
      </c>
      <c r="E7" s="31">
        <v>512</v>
      </c>
      <c r="F7" s="20">
        <v>30</v>
      </c>
      <c r="G7" s="21">
        <v>35</v>
      </c>
      <c r="H7" s="20">
        <f t="shared" si="0"/>
        <v>5</v>
      </c>
      <c r="I7" s="20">
        <f t="shared" si="1"/>
        <v>32.5</v>
      </c>
      <c r="J7" s="20">
        <f t="shared" si="2"/>
        <v>511</v>
      </c>
      <c r="K7" s="20">
        <f t="shared" si="3"/>
        <v>0.42074363992172209</v>
      </c>
      <c r="L7" s="20">
        <f t="shared" si="4"/>
        <v>13.674168297455967</v>
      </c>
      <c r="M7" s="20">
        <f t="shared" si="5"/>
        <v>231.40900195694715</v>
      </c>
      <c r="N7" s="20"/>
      <c r="O7" s="20"/>
      <c r="P7" s="20"/>
      <c r="Q7" s="20"/>
      <c r="R7" s="20"/>
      <c r="S7" s="20"/>
      <c r="T7" s="20"/>
      <c r="U7" s="20"/>
      <c r="V7" s="20"/>
    </row>
    <row r="8" spans="1:22" ht="18" x14ac:dyDescent="0.25">
      <c r="A8" s="30" t="s">
        <v>9</v>
      </c>
      <c r="B8" s="31" t="s">
        <v>39</v>
      </c>
      <c r="C8" s="31" t="s">
        <v>30</v>
      </c>
      <c r="D8" s="31">
        <v>80</v>
      </c>
      <c r="E8" s="31">
        <v>510</v>
      </c>
      <c r="F8" s="20">
        <v>35</v>
      </c>
      <c r="G8" s="21">
        <v>40</v>
      </c>
      <c r="H8" s="20">
        <f t="shared" si="0"/>
        <v>5</v>
      </c>
      <c r="I8" s="20">
        <f t="shared" si="1"/>
        <v>37.5</v>
      </c>
      <c r="J8" s="20">
        <f t="shared" si="2"/>
        <v>503</v>
      </c>
      <c r="K8" s="20">
        <f t="shared" si="3"/>
        <v>0.15904572564612326</v>
      </c>
      <c r="L8" s="20">
        <f t="shared" si="4"/>
        <v>5.964214711729622</v>
      </c>
      <c r="M8" s="20">
        <f t="shared" si="5"/>
        <v>87.475149105367791</v>
      </c>
      <c r="N8" s="20"/>
      <c r="O8" s="20"/>
      <c r="P8" s="20"/>
      <c r="Q8" s="20"/>
      <c r="R8" s="20"/>
      <c r="S8" s="20"/>
      <c r="T8" s="20"/>
      <c r="U8" s="20"/>
      <c r="V8" s="20"/>
    </row>
    <row r="9" spans="1:22" ht="18" x14ac:dyDescent="0.25">
      <c r="A9" s="30" t="s">
        <v>10</v>
      </c>
      <c r="B9" s="31" t="s">
        <v>40</v>
      </c>
      <c r="C9" s="31" t="s">
        <v>31</v>
      </c>
      <c r="D9" s="31">
        <v>15</v>
      </c>
      <c r="E9" s="31">
        <v>496</v>
      </c>
      <c r="F9" s="20">
        <v>40</v>
      </c>
      <c r="G9" s="21">
        <v>45</v>
      </c>
      <c r="H9" s="20">
        <f t="shared" si="0"/>
        <v>5</v>
      </c>
      <c r="I9" s="20">
        <f t="shared" si="1"/>
        <v>42.5</v>
      </c>
      <c r="J9" s="20">
        <f t="shared" si="2"/>
        <v>473.5</v>
      </c>
      <c r="K9" s="20">
        <f t="shared" si="3"/>
        <v>3.1678986272439279E-2</v>
      </c>
      <c r="L9" s="20">
        <f t="shared" si="4"/>
        <v>1.3463569165786693</v>
      </c>
      <c r="M9" s="20">
        <f t="shared" si="5"/>
        <v>17.423442449841602</v>
      </c>
      <c r="N9" s="20"/>
      <c r="O9" s="20"/>
      <c r="P9" s="20"/>
      <c r="Q9" s="20"/>
      <c r="R9" s="20"/>
      <c r="S9" s="20"/>
      <c r="T9" s="20"/>
      <c r="U9" s="20"/>
      <c r="V9" s="20"/>
    </row>
    <row r="10" spans="1:22" ht="18.75" thickBot="1" x14ac:dyDescent="0.3">
      <c r="A10" s="32" t="s">
        <v>11</v>
      </c>
      <c r="B10" s="31" t="s">
        <v>41</v>
      </c>
      <c r="C10" s="33" t="s">
        <v>32</v>
      </c>
      <c r="D10" s="33">
        <v>2</v>
      </c>
      <c r="E10" s="33">
        <v>451</v>
      </c>
      <c r="F10" s="20">
        <v>45</v>
      </c>
      <c r="G10" s="21">
        <v>50</v>
      </c>
      <c r="H10" s="20">
        <f t="shared" si="0"/>
        <v>5</v>
      </c>
      <c r="I10" s="20">
        <f t="shared" si="1"/>
        <v>47.5</v>
      </c>
      <c r="J10" s="20">
        <f t="shared" si="2"/>
        <v>448</v>
      </c>
      <c r="K10" s="20">
        <f t="shared" si="3"/>
        <v>4.464285714285714E-3</v>
      </c>
      <c r="L10" s="20">
        <f t="shared" si="4"/>
        <v>0.21205357142857142</v>
      </c>
      <c r="M10" s="20">
        <f t="shared" si="5"/>
        <v>2.4553571428571428</v>
      </c>
      <c r="N10" s="20"/>
      <c r="O10" s="20"/>
      <c r="P10" s="20"/>
      <c r="Q10" s="20"/>
      <c r="R10" s="20"/>
      <c r="S10" s="20"/>
      <c r="T10" s="20"/>
      <c r="U10" s="20"/>
      <c r="V10" s="20"/>
    </row>
    <row r="11" spans="1:22" ht="18" x14ac:dyDescent="0.25">
      <c r="A11" s="20"/>
      <c r="B11" s="20"/>
      <c r="C11" s="34" t="s">
        <v>33</v>
      </c>
      <c r="D11" s="20">
        <f>SUM(D4:D10)</f>
        <v>722</v>
      </c>
      <c r="E11" s="35">
        <v>445</v>
      </c>
      <c r="F11" s="20"/>
      <c r="G11" s="20"/>
      <c r="H11" s="20"/>
      <c r="I11" s="20"/>
      <c r="J11" s="20"/>
      <c r="K11" s="20">
        <f>SUM(K4:K10)</f>
        <v>1.4132249860185442</v>
      </c>
      <c r="L11" s="20">
        <f>SUM(L4:L10)</f>
        <v>41.675804839922463</v>
      </c>
      <c r="M11" s="27">
        <f>SUM(M4:M10)</f>
        <v>777.27374231019905</v>
      </c>
      <c r="N11" s="20"/>
      <c r="O11" s="20"/>
      <c r="P11" s="20"/>
      <c r="Q11" s="20"/>
      <c r="R11" s="20"/>
      <c r="S11" s="20"/>
      <c r="T11" s="20"/>
      <c r="U11" s="20"/>
      <c r="V11" s="20"/>
    </row>
    <row r="12" spans="1:22" ht="18" x14ac:dyDescent="0.25">
      <c r="A12" s="18"/>
      <c r="B12" s="18"/>
      <c r="C12" s="18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pans="1:22" s="1" customFormat="1" ht="18" x14ac:dyDescent="0.25">
      <c r="A13" s="25" t="s">
        <v>16</v>
      </c>
      <c r="B13" s="25"/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</row>
    <row r="14" spans="1:22" ht="18" x14ac:dyDescent="0.25">
      <c r="A14" s="18" t="s">
        <v>44</v>
      </c>
      <c r="B14" s="18"/>
      <c r="C14" s="18"/>
      <c r="D14" s="20"/>
      <c r="E14" s="20"/>
      <c r="F14" s="20"/>
      <c r="G14" s="20"/>
      <c r="H14" s="20"/>
      <c r="I14" s="20"/>
      <c r="J14" s="20"/>
      <c r="K14" s="20"/>
      <c r="L14" s="36"/>
      <c r="M14" s="20" t="s">
        <v>49</v>
      </c>
      <c r="N14" s="27">
        <f>D11/550</f>
        <v>1.3127272727272727</v>
      </c>
      <c r="O14" s="20" t="s">
        <v>50</v>
      </c>
      <c r="P14" s="20"/>
      <c r="Q14" s="20"/>
      <c r="R14" s="20"/>
      <c r="S14" s="20" t="s">
        <v>51</v>
      </c>
      <c r="T14" s="20"/>
      <c r="U14" s="27">
        <f>D11/E4</f>
        <v>1.3674242424242424</v>
      </c>
      <c r="V14" s="20"/>
    </row>
    <row r="15" spans="1:22" ht="18" x14ac:dyDescent="0.25">
      <c r="A15" s="18" t="s">
        <v>45</v>
      </c>
      <c r="B15" s="18"/>
      <c r="C15" s="18"/>
      <c r="D15" s="27">
        <f>K11</f>
        <v>1.4132249860185442</v>
      </c>
      <c r="E15" s="20"/>
      <c r="F15" s="20"/>
      <c r="G15" s="20"/>
      <c r="H15" s="20"/>
      <c r="I15" s="20"/>
      <c r="J15" s="20"/>
      <c r="K15" s="20"/>
      <c r="L15" s="36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pans="1:22" ht="18" x14ac:dyDescent="0.25">
      <c r="A16" s="18" t="s">
        <v>46</v>
      </c>
      <c r="B16" s="28"/>
      <c r="C16" s="28"/>
      <c r="D16" s="20"/>
      <c r="E16" s="20"/>
      <c r="F16" s="27">
        <f>L11/K11</f>
        <v>29.489858481298885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1:22" ht="18" x14ac:dyDescent="0.25">
      <c r="A17" s="20" t="s">
        <v>54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7">
        <f>M11</f>
        <v>777.27374231019905</v>
      </c>
      <c r="N17" s="20" t="s">
        <v>56</v>
      </c>
      <c r="O17" s="37">
        <f>D15*550</f>
        <v>777.27374231019928</v>
      </c>
      <c r="P17" s="20"/>
      <c r="Q17" s="20"/>
      <c r="R17" s="20"/>
      <c r="S17" s="20"/>
      <c r="T17" s="20"/>
      <c r="U17" s="20"/>
      <c r="V17" s="20"/>
    </row>
    <row r="18" spans="1:22" ht="18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:22" ht="18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D72F-B6C4-4772-B071-5C41B12B56D7}">
  <dimension ref="A1:Q34"/>
  <sheetViews>
    <sheetView topLeftCell="A4" workbookViewId="0">
      <selection activeCell="Q34" sqref="Q34"/>
    </sheetView>
  </sheetViews>
  <sheetFormatPr defaultRowHeight="18" x14ac:dyDescent="0.25"/>
  <cols>
    <col min="1" max="1" width="9.140625" style="20"/>
    <col min="2" max="2" width="14.28515625" style="20" customWidth="1"/>
    <col min="3" max="3" width="16.28515625" style="20" customWidth="1"/>
    <col min="4" max="4" width="11.42578125" style="20" customWidth="1"/>
    <col min="5" max="9" width="9.140625" style="20"/>
    <col min="10" max="10" width="10.7109375" style="20" bestFit="1" customWidth="1"/>
    <col min="11" max="13" width="9.140625" style="20"/>
    <col min="14" max="14" width="15.5703125" style="20" bestFit="1" customWidth="1"/>
    <col min="15" max="16384" width="9.140625" style="20"/>
  </cols>
  <sheetData>
    <row r="1" spans="1:17" ht="20.25" x14ac:dyDescent="0.25">
      <c r="A1" s="96" t="s">
        <v>57</v>
      </c>
      <c r="B1" s="96"/>
      <c r="C1" s="96"/>
      <c r="D1" s="96"/>
      <c r="E1" s="96"/>
      <c r="F1" s="96"/>
      <c r="G1" s="96"/>
      <c r="H1" s="96"/>
    </row>
    <row r="2" spans="1:17" ht="18.75" thickBot="1" x14ac:dyDescent="0.3">
      <c r="A2" s="3"/>
      <c r="B2"/>
      <c r="C2"/>
      <c r="D2"/>
      <c r="E2"/>
      <c r="F2"/>
      <c r="G2"/>
      <c r="H2"/>
      <c r="N2" s="20" t="s">
        <v>78</v>
      </c>
    </row>
    <row r="3" spans="1:17" ht="18.75" customHeight="1" thickBot="1" x14ac:dyDescent="0.3">
      <c r="A3"/>
      <c r="B3" s="97" t="s">
        <v>13</v>
      </c>
      <c r="C3" s="39" t="s">
        <v>58</v>
      </c>
      <c r="D3" s="40"/>
      <c r="E3" s="40"/>
      <c r="F3" s="59"/>
      <c r="G3" s="59"/>
      <c r="H3" s="59"/>
      <c r="I3" s="60"/>
      <c r="J3" s="60" t="s">
        <v>74</v>
      </c>
      <c r="K3" s="60"/>
      <c r="L3" s="60"/>
      <c r="M3" s="60"/>
      <c r="O3" s="20" t="s">
        <v>82</v>
      </c>
      <c r="P3" s="20" t="s">
        <v>83</v>
      </c>
    </row>
    <row r="4" spans="1:17" ht="18" customHeight="1" thickBot="1" x14ac:dyDescent="0.4">
      <c r="A4"/>
      <c r="B4" s="97"/>
      <c r="C4" s="41" t="s">
        <v>14</v>
      </c>
      <c r="D4" s="42"/>
      <c r="E4" s="58" t="s">
        <v>15</v>
      </c>
      <c r="F4" s="61" t="s">
        <v>42</v>
      </c>
      <c r="G4" s="62" t="s">
        <v>43</v>
      </c>
      <c r="H4" s="62" t="s">
        <v>68</v>
      </c>
      <c r="I4" s="63" t="s">
        <v>69</v>
      </c>
      <c r="J4" s="60" t="s">
        <v>75</v>
      </c>
      <c r="K4" s="63" t="s">
        <v>12</v>
      </c>
      <c r="L4" s="66" t="s">
        <v>76</v>
      </c>
      <c r="M4" s="67" t="s">
        <v>77</v>
      </c>
      <c r="N4" s="36" t="s">
        <v>79</v>
      </c>
      <c r="O4" s="36" t="s">
        <v>81</v>
      </c>
    </row>
    <row r="5" spans="1:17" ht="18.75" customHeight="1" thickBot="1" x14ac:dyDescent="0.35">
      <c r="A5"/>
      <c r="B5" s="98"/>
      <c r="C5" s="43">
        <v>28856</v>
      </c>
      <c r="D5" s="44">
        <v>29221</v>
      </c>
      <c r="E5" s="45">
        <v>1979</v>
      </c>
      <c r="F5" s="57"/>
      <c r="G5" s="57"/>
      <c r="H5" s="57"/>
      <c r="I5" s="36"/>
      <c r="J5" s="36"/>
      <c r="K5" s="36"/>
      <c r="L5" s="36"/>
      <c r="M5" s="36"/>
      <c r="N5" s="36"/>
      <c r="O5" s="36"/>
    </row>
    <row r="6" spans="1:17" ht="18.75" x14ac:dyDescent="0.3">
      <c r="A6"/>
      <c r="B6" s="46" t="s">
        <v>59</v>
      </c>
      <c r="C6" s="47">
        <f>144613+133356</f>
        <v>277969</v>
      </c>
      <c r="D6" s="48">
        <f>150387+133526</f>
        <v>283913</v>
      </c>
      <c r="E6" s="48">
        <f>3868+10407</f>
        <v>14275</v>
      </c>
      <c r="F6" s="57">
        <v>15</v>
      </c>
      <c r="G6" s="57">
        <v>25</v>
      </c>
      <c r="H6" s="57">
        <f>G6-F6</f>
        <v>10</v>
      </c>
      <c r="I6" s="36">
        <f>(F6+G6)/2</f>
        <v>20</v>
      </c>
      <c r="J6" s="36">
        <f>(C6+D6)/2</f>
        <v>280941</v>
      </c>
      <c r="K6" s="36">
        <f>E6/J6</f>
        <v>5.0811380325406399E-2</v>
      </c>
      <c r="L6" s="36">
        <f>K6*H6</f>
        <v>0.50811380325406397</v>
      </c>
      <c r="M6" s="36">
        <f>K6*I6</f>
        <v>1.0162276065081279</v>
      </c>
      <c r="N6" s="36">
        <f>I6*E6</f>
        <v>285500</v>
      </c>
      <c r="O6" s="36">
        <f>E6/E$11</f>
        <v>0.36759025596127104</v>
      </c>
      <c r="P6" s="20">
        <f>O6</f>
        <v>0.36759025596127104</v>
      </c>
    </row>
    <row r="7" spans="1:17" ht="18.75" x14ac:dyDescent="0.3">
      <c r="A7"/>
      <c r="B7" s="47" t="s">
        <v>7</v>
      </c>
      <c r="C7" s="47">
        <v>146868</v>
      </c>
      <c r="D7" s="48">
        <v>141913</v>
      </c>
      <c r="E7" s="48">
        <v>13594</v>
      </c>
      <c r="F7" s="57">
        <v>25</v>
      </c>
      <c r="G7" s="57">
        <v>30</v>
      </c>
      <c r="H7" s="57">
        <f t="shared" ref="H7:H10" si="0">G7-F7</f>
        <v>5</v>
      </c>
      <c r="I7" s="36">
        <f t="shared" ref="I7:I10" si="1">(F7+G7)/2</f>
        <v>27.5</v>
      </c>
      <c r="J7" s="36">
        <f t="shared" ref="J7:J10" si="2">(C7+D7)/2</f>
        <v>144390.5</v>
      </c>
      <c r="K7" s="36">
        <f t="shared" ref="K7:K10" si="3">E7/J7</f>
        <v>9.4147468150605471E-2</v>
      </c>
      <c r="L7" s="36">
        <f t="shared" ref="L7:L10" si="4">K7*H7</f>
        <v>0.47073734075302737</v>
      </c>
      <c r="M7" s="36">
        <f t="shared" ref="M7:M10" si="5">K7*I7</f>
        <v>2.5890553741416507</v>
      </c>
      <c r="N7" s="36">
        <f t="shared" ref="N7:N10" si="6">I7*E7</f>
        <v>373835</v>
      </c>
      <c r="O7" s="36">
        <f t="shared" ref="O7:O11" si="7">E7/E$11</f>
        <v>0.35005407632486996</v>
      </c>
      <c r="P7" s="20">
        <f>P6+O7</f>
        <v>0.717644332286141</v>
      </c>
    </row>
    <row r="8" spans="1:17" ht="18.75" x14ac:dyDescent="0.3">
      <c r="A8"/>
      <c r="B8" s="47" t="s">
        <v>8</v>
      </c>
      <c r="C8" s="47">
        <v>161438</v>
      </c>
      <c r="D8" s="48">
        <v>164130</v>
      </c>
      <c r="E8" s="48">
        <v>7780</v>
      </c>
      <c r="F8" s="57">
        <v>30</v>
      </c>
      <c r="G8" s="57">
        <v>35</v>
      </c>
      <c r="H8" s="57">
        <f t="shared" si="0"/>
        <v>5</v>
      </c>
      <c r="I8" s="36">
        <f t="shared" si="1"/>
        <v>32.5</v>
      </c>
      <c r="J8" s="36">
        <f t="shared" si="2"/>
        <v>162784</v>
      </c>
      <c r="K8" s="36">
        <f t="shared" si="3"/>
        <v>4.7793394928248474E-2</v>
      </c>
      <c r="L8" s="36">
        <f t="shared" si="4"/>
        <v>0.23896697464124236</v>
      </c>
      <c r="M8" s="36">
        <f t="shared" si="5"/>
        <v>1.5532853351680753</v>
      </c>
      <c r="N8" s="36">
        <f t="shared" si="6"/>
        <v>252850</v>
      </c>
      <c r="O8" s="36">
        <f t="shared" si="7"/>
        <v>0.20033990832775403</v>
      </c>
      <c r="P8" s="20">
        <f t="shared" ref="P8:P10" si="8">P7+O8</f>
        <v>0.91798424061389505</v>
      </c>
    </row>
    <row r="9" spans="1:17" ht="18.75" x14ac:dyDescent="0.3">
      <c r="A9"/>
      <c r="B9" s="47" t="s">
        <v>9</v>
      </c>
      <c r="C9" s="47">
        <v>162493</v>
      </c>
      <c r="D9" s="48">
        <v>155708</v>
      </c>
      <c r="E9" s="48">
        <v>2527</v>
      </c>
      <c r="F9" s="57">
        <v>35</v>
      </c>
      <c r="G9" s="57">
        <v>40</v>
      </c>
      <c r="H9" s="57">
        <f t="shared" si="0"/>
        <v>5</v>
      </c>
      <c r="I9" s="36">
        <f t="shared" si="1"/>
        <v>37.5</v>
      </c>
      <c r="J9" s="36">
        <f t="shared" si="2"/>
        <v>159100.5</v>
      </c>
      <c r="K9" s="36">
        <f t="shared" si="3"/>
        <v>1.5883042479439096E-2</v>
      </c>
      <c r="L9" s="36">
        <f t="shared" si="4"/>
        <v>7.9415212397195484E-2</v>
      </c>
      <c r="M9" s="36">
        <f t="shared" si="5"/>
        <v>0.59561409297896606</v>
      </c>
      <c r="N9" s="36">
        <f t="shared" si="6"/>
        <v>94762.5</v>
      </c>
      <c r="O9" s="36">
        <f t="shared" si="7"/>
        <v>6.5071844260184378E-2</v>
      </c>
      <c r="P9" s="20">
        <f t="shared" si="8"/>
        <v>0.98305608487407947</v>
      </c>
    </row>
    <row r="10" spans="1:17" ht="18.75" x14ac:dyDescent="0.3">
      <c r="A10"/>
      <c r="B10" s="49" t="s">
        <v>60</v>
      </c>
      <c r="C10" s="49">
        <f>163486+161010</f>
        <v>324496</v>
      </c>
      <c r="D10" s="50">
        <v>328040</v>
      </c>
      <c r="E10" s="50">
        <v>658</v>
      </c>
      <c r="F10" s="57">
        <v>40</v>
      </c>
      <c r="G10" s="57">
        <v>50</v>
      </c>
      <c r="H10" s="57">
        <f t="shared" si="0"/>
        <v>10</v>
      </c>
      <c r="I10" s="36">
        <f t="shared" si="1"/>
        <v>45</v>
      </c>
      <c r="J10" s="36">
        <f t="shared" si="2"/>
        <v>326268</v>
      </c>
      <c r="K10" s="36">
        <f t="shared" si="3"/>
        <v>2.0167469687496168E-3</v>
      </c>
      <c r="L10" s="36">
        <f t="shared" si="4"/>
        <v>2.0167469687496168E-2</v>
      </c>
      <c r="M10" s="36">
        <f t="shared" si="5"/>
        <v>9.0753613593732754E-2</v>
      </c>
      <c r="N10" s="36">
        <f t="shared" si="6"/>
        <v>29610</v>
      </c>
      <c r="O10" s="36">
        <f t="shared" si="7"/>
        <v>1.6943915125920583E-2</v>
      </c>
      <c r="P10" s="20">
        <f t="shared" si="8"/>
        <v>1</v>
      </c>
    </row>
    <row r="11" spans="1:17" ht="18.75" x14ac:dyDescent="0.3">
      <c r="A11" s="7"/>
      <c r="B11" s="64" t="s">
        <v>70</v>
      </c>
      <c r="C11" s="7">
        <f>SUM(C6:C10)</f>
        <v>1073264</v>
      </c>
      <c r="D11" s="7">
        <f>SUM(D6:D10)</f>
        <v>1073704</v>
      </c>
      <c r="E11" s="7">
        <f>SUM(E6:E10)</f>
        <v>38834</v>
      </c>
      <c r="F11" s="7"/>
      <c r="G11" s="7"/>
      <c r="H11" s="7"/>
      <c r="K11" s="20">
        <f>SUM(K6:K10)</f>
        <v>0.21065203285244904</v>
      </c>
      <c r="L11" s="20">
        <f>SUM(L6:L10)</f>
        <v>1.3174008007330253</v>
      </c>
      <c r="M11" s="20">
        <f>SUM(M6:M10)</f>
        <v>5.8449360223905531</v>
      </c>
      <c r="N11" s="20">
        <f>SUM(N6:N10)</f>
        <v>1036557.5</v>
      </c>
      <c r="O11" s="36">
        <f t="shared" si="7"/>
        <v>1</v>
      </c>
    </row>
    <row r="12" spans="1:17" x14ac:dyDescent="0.25">
      <c r="A12"/>
      <c r="B12"/>
      <c r="C12"/>
      <c r="D12"/>
      <c r="E12"/>
      <c r="F12"/>
      <c r="G12"/>
      <c r="H12"/>
    </row>
    <row r="13" spans="1:17" x14ac:dyDescent="0.25">
      <c r="A13" s="51" t="s">
        <v>16</v>
      </c>
      <c r="B13" s="51"/>
      <c r="C13" s="51"/>
      <c r="D13" s="51"/>
      <c r="E13" s="51"/>
      <c r="F13" s="51"/>
      <c r="G13" s="51"/>
      <c r="H13" s="51"/>
    </row>
    <row r="14" spans="1:17" x14ac:dyDescent="0.25">
      <c r="A14" s="52" t="s">
        <v>61</v>
      </c>
      <c r="B14" s="51"/>
      <c r="C14" s="51"/>
      <c r="D14" s="51"/>
      <c r="E14" s="51"/>
      <c r="F14" s="53"/>
      <c r="G14" s="51"/>
      <c r="H14" s="65">
        <f>E11/((C11+D11)/2)</f>
        <v>3.6175667266582452E-2</v>
      </c>
      <c r="I14" s="38" t="s">
        <v>71</v>
      </c>
      <c r="J14" s="20" t="s">
        <v>72</v>
      </c>
      <c r="L14" s="27" t="s">
        <v>73</v>
      </c>
    </row>
    <row r="15" spans="1:17" x14ac:dyDescent="0.25">
      <c r="A15" s="52" t="s">
        <v>62</v>
      </c>
      <c r="B15" s="51"/>
      <c r="C15" s="51"/>
      <c r="D15" s="51"/>
      <c r="E15" s="65">
        <f>L11</f>
        <v>1.3174008007330253</v>
      </c>
      <c r="F15" s="53"/>
      <c r="G15" s="51"/>
      <c r="H15" s="51"/>
    </row>
    <row r="16" spans="1:17" x14ac:dyDescent="0.25">
      <c r="A16" s="51" t="s">
        <v>46</v>
      </c>
      <c r="B16" s="51"/>
      <c r="C16" s="51"/>
      <c r="D16" s="51"/>
      <c r="E16" s="51"/>
      <c r="F16" s="51"/>
      <c r="G16" s="68">
        <f>M11/K11</f>
        <v>27.746876890975134</v>
      </c>
      <c r="H16" s="51"/>
      <c r="I16" s="20" t="s">
        <v>80</v>
      </c>
      <c r="K16" s="27">
        <f>N11/E11</f>
        <v>26.692009579234693</v>
      </c>
    </row>
    <row r="17" spans="1:8" x14ac:dyDescent="0.25">
      <c r="A17" s="51" t="s">
        <v>133</v>
      </c>
      <c r="B17" s="51"/>
      <c r="C17" s="51"/>
      <c r="D17" s="51"/>
      <c r="E17" s="51"/>
      <c r="F17" s="51"/>
      <c r="G17" s="65"/>
      <c r="H17" s="51"/>
    </row>
    <row r="20" spans="1:8" x14ac:dyDescent="0.25">
      <c r="B20" s="20" t="s">
        <v>121</v>
      </c>
    </row>
    <row r="21" spans="1:8" x14ac:dyDescent="0.25">
      <c r="B21" s="20" t="s">
        <v>122</v>
      </c>
    </row>
    <row r="22" spans="1:8" x14ac:dyDescent="0.25">
      <c r="B22" s="20" t="s">
        <v>123</v>
      </c>
    </row>
    <row r="23" spans="1:8" x14ac:dyDescent="0.25">
      <c r="B23" s="20" t="s">
        <v>124</v>
      </c>
    </row>
    <row r="24" spans="1:8" x14ac:dyDescent="0.25">
      <c r="B24" s="20" t="s">
        <v>125</v>
      </c>
    </row>
    <row r="26" spans="1:8" x14ac:dyDescent="0.25">
      <c r="B26" s="20" t="s">
        <v>126</v>
      </c>
    </row>
    <row r="28" spans="1:8" x14ac:dyDescent="0.25">
      <c r="B28" s="20" t="s">
        <v>127</v>
      </c>
    </row>
    <row r="31" spans="1:8" x14ac:dyDescent="0.25">
      <c r="C31" s="20" t="s">
        <v>128</v>
      </c>
      <c r="D31" s="20">
        <v>25</v>
      </c>
    </row>
    <row r="32" spans="1:8" x14ac:dyDescent="0.25">
      <c r="C32" s="20" t="s">
        <v>129</v>
      </c>
      <c r="D32" s="20">
        <v>5</v>
      </c>
      <c r="F32" s="20" t="s">
        <v>130</v>
      </c>
      <c r="G32" s="27">
        <v>26.89</v>
      </c>
    </row>
    <row r="33" spans="3:4" x14ac:dyDescent="0.25">
      <c r="C33" s="20" t="s">
        <v>131</v>
      </c>
      <c r="D33" s="20">
        <v>0.13200000000000001</v>
      </c>
    </row>
    <row r="34" spans="3:4" x14ac:dyDescent="0.25">
      <c r="C34" s="20" t="s">
        <v>132</v>
      </c>
      <c r="D34" s="20">
        <v>0.35</v>
      </c>
    </row>
  </sheetData>
  <mergeCells count="2">
    <mergeCell ref="A1:H1"/>
    <mergeCell ref="B3:B5"/>
  </mergeCells>
  <pageMargins left="0.7" right="0.7" top="0.75" bottom="0.75" header="0.3" footer="0.3"/>
  <pageSetup paperSize="9" orientation="portrait" horizontalDpi="4294967294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6D5C2-0FC7-467E-A0FF-D42BEED1D535}">
  <dimension ref="A1:T35"/>
  <sheetViews>
    <sheetView tabSelected="1" workbookViewId="0">
      <selection activeCell="E31" sqref="E31"/>
    </sheetView>
  </sheetViews>
  <sheetFormatPr defaultRowHeight="15" x14ac:dyDescent="0.25"/>
  <cols>
    <col min="2" max="2" width="15.28515625" customWidth="1"/>
    <col min="4" max="4" width="5" customWidth="1"/>
    <col min="5" max="5" width="13.5703125" customWidth="1"/>
    <col min="6" max="6" width="9.5703125" bestFit="1" customWidth="1"/>
    <col min="7" max="7" width="6.28515625" customWidth="1"/>
    <col min="8" max="8" width="12" customWidth="1"/>
  </cols>
  <sheetData>
    <row r="1" spans="1:18" ht="15.75" x14ac:dyDescent="0.25">
      <c r="A1" s="69" t="s">
        <v>84</v>
      </c>
      <c r="B1" s="51" t="s">
        <v>85</v>
      </c>
      <c r="C1" s="51"/>
      <c r="D1" s="51"/>
      <c r="E1" s="51"/>
      <c r="F1" s="51"/>
      <c r="G1" s="51"/>
      <c r="H1" s="51"/>
      <c r="I1" s="51"/>
      <c r="J1" s="51"/>
    </row>
    <row r="2" spans="1:18" ht="15.75" x14ac:dyDescent="0.25">
      <c r="A2" s="51"/>
      <c r="B2" s="51" t="s">
        <v>86</v>
      </c>
      <c r="C2" s="51"/>
      <c r="D2" s="51"/>
      <c r="E2" s="51"/>
      <c r="F2" s="51"/>
      <c r="G2" s="51"/>
      <c r="H2" s="51"/>
      <c r="I2" s="51"/>
      <c r="J2" s="51"/>
    </row>
    <row r="3" spans="1:18" ht="15.75" x14ac:dyDescent="0.25">
      <c r="A3" s="51"/>
      <c r="B3" s="51" t="s">
        <v>87</v>
      </c>
      <c r="C3" s="51"/>
      <c r="D3" s="51"/>
      <c r="E3" s="51"/>
      <c r="F3" s="51"/>
      <c r="G3" s="51"/>
      <c r="H3" s="51"/>
      <c r="I3" s="51"/>
      <c r="J3" s="51"/>
    </row>
    <row r="4" spans="1:18" ht="15.75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</row>
    <row r="5" spans="1:18" ht="15.75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</row>
    <row r="6" spans="1:18" ht="15.75" x14ac:dyDescent="0.25">
      <c r="A6" s="51"/>
    </row>
    <row r="7" spans="1:18" ht="19.5" x14ac:dyDescent="0.35">
      <c r="A7" s="51"/>
      <c r="B7" s="51" t="s">
        <v>88</v>
      </c>
      <c r="C7" s="51"/>
      <c r="D7" s="51"/>
      <c r="E7" s="51" t="s">
        <v>89</v>
      </c>
      <c r="F7" s="51"/>
      <c r="G7" s="51"/>
      <c r="H7" s="51" t="s">
        <v>101</v>
      </c>
      <c r="I7" s="51"/>
      <c r="J7" s="51" t="s">
        <v>42</v>
      </c>
      <c r="K7" s="75" t="s">
        <v>43</v>
      </c>
      <c r="L7" s="74" t="s">
        <v>109</v>
      </c>
      <c r="M7" s="75" t="s">
        <v>110</v>
      </c>
      <c r="N7" s="75"/>
      <c r="O7" s="75" t="s">
        <v>112</v>
      </c>
      <c r="P7" s="75"/>
      <c r="Q7" s="75"/>
      <c r="R7" s="75"/>
    </row>
    <row r="8" spans="1:18" ht="15.75" x14ac:dyDescent="0.25">
      <c r="A8" s="51"/>
      <c r="B8" s="51" t="s">
        <v>90</v>
      </c>
      <c r="C8" s="51"/>
      <c r="D8" s="51"/>
      <c r="E8" s="51"/>
      <c r="F8" s="51"/>
      <c r="G8" s="51"/>
      <c r="H8" s="51"/>
      <c r="I8" s="51"/>
      <c r="J8" s="51"/>
      <c r="K8" s="75"/>
      <c r="L8" s="75"/>
      <c r="M8" s="75"/>
      <c r="N8" s="75"/>
      <c r="O8" s="75" t="s">
        <v>113</v>
      </c>
      <c r="P8" s="75"/>
      <c r="Q8" s="75"/>
      <c r="R8" s="75"/>
    </row>
    <row r="9" spans="1:18" ht="15.75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75"/>
      <c r="L9" s="75"/>
      <c r="M9" s="75"/>
      <c r="N9" s="75"/>
      <c r="O9" s="75"/>
      <c r="P9" s="75"/>
      <c r="Q9" s="75"/>
      <c r="R9" s="75"/>
    </row>
    <row r="10" spans="1:18" ht="15.75" x14ac:dyDescent="0.25">
      <c r="A10" s="51" t="s">
        <v>91</v>
      </c>
      <c r="B10" s="51" t="s">
        <v>58</v>
      </c>
      <c r="C10" s="70" t="s">
        <v>92</v>
      </c>
      <c r="D10" s="51"/>
      <c r="E10" s="51" t="s">
        <v>58</v>
      </c>
      <c r="F10" s="70" t="s">
        <v>92</v>
      </c>
      <c r="G10" s="51"/>
      <c r="H10" s="65" t="s">
        <v>58</v>
      </c>
      <c r="I10" s="73" t="s">
        <v>92</v>
      </c>
      <c r="J10" s="51"/>
      <c r="K10" s="75"/>
      <c r="L10" s="75"/>
      <c r="M10" s="65" t="s">
        <v>58</v>
      </c>
      <c r="N10" s="73" t="s">
        <v>92</v>
      </c>
      <c r="O10" s="76" t="s">
        <v>114</v>
      </c>
      <c r="P10" s="75"/>
      <c r="Q10" s="75"/>
      <c r="R10" s="75"/>
    </row>
    <row r="11" spans="1:18" ht="15.75" x14ac:dyDescent="0.25">
      <c r="A11" s="51"/>
      <c r="B11" s="51"/>
      <c r="C11" s="51"/>
      <c r="D11" s="51"/>
      <c r="E11" s="51"/>
      <c r="F11" s="51"/>
      <c r="G11" s="51"/>
      <c r="H11" s="65"/>
      <c r="I11" s="65"/>
      <c r="J11" s="51"/>
      <c r="K11" s="75"/>
      <c r="L11" s="75"/>
      <c r="M11" s="75"/>
      <c r="N11" s="75"/>
      <c r="O11" s="75"/>
      <c r="P11" s="75"/>
      <c r="Q11" s="75"/>
      <c r="R11" s="75"/>
    </row>
    <row r="12" spans="1:18" ht="15.75" x14ac:dyDescent="0.25">
      <c r="A12" s="71" t="s">
        <v>59</v>
      </c>
      <c r="B12" s="51">
        <v>292</v>
      </c>
      <c r="C12" s="51">
        <v>412</v>
      </c>
      <c r="D12" s="51"/>
      <c r="E12" s="72">
        <v>2.3465753424657534E-2</v>
      </c>
      <c r="F12" s="72">
        <v>4.1281553398058252E-2</v>
      </c>
      <c r="G12" s="51"/>
      <c r="H12" s="65">
        <f>E12*B12</f>
        <v>6.8519999999999994</v>
      </c>
      <c r="I12" s="65">
        <f>F12*C12</f>
        <v>17.007999999999999</v>
      </c>
      <c r="J12" s="51">
        <v>15</v>
      </c>
      <c r="K12" s="75">
        <v>25</v>
      </c>
      <c r="L12" s="75">
        <f>K12-J12</f>
        <v>10</v>
      </c>
      <c r="M12" s="76">
        <f>E12*L12</f>
        <v>0.23465753424657534</v>
      </c>
      <c r="N12" s="76">
        <f>F12*L12</f>
        <v>0.41281553398058252</v>
      </c>
      <c r="O12" s="76">
        <f>F12*B12</f>
        <v>12.05421359223301</v>
      </c>
      <c r="P12" s="75"/>
      <c r="Q12" s="75"/>
      <c r="R12" s="75"/>
    </row>
    <row r="13" spans="1:18" ht="15.75" x14ac:dyDescent="0.25">
      <c r="A13" s="71" t="s">
        <v>93</v>
      </c>
      <c r="B13" s="51">
        <v>305</v>
      </c>
      <c r="C13" s="51">
        <v>377</v>
      </c>
      <c r="D13" s="51"/>
      <c r="E13" s="72">
        <v>6.4655737704918045E-2</v>
      </c>
      <c r="F13" s="72">
        <v>0.11962864721485411</v>
      </c>
      <c r="G13" s="51"/>
      <c r="H13" s="65">
        <f t="shared" ref="H13:H15" si="0">E13*B13</f>
        <v>19.720000000000002</v>
      </c>
      <c r="I13" s="65">
        <f t="shared" ref="I13:I15" si="1">F13*C13</f>
        <v>45.1</v>
      </c>
      <c r="J13" s="51">
        <v>25</v>
      </c>
      <c r="K13" s="75">
        <v>35</v>
      </c>
      <c r="L13" s="75">
        <f t="shared" ref="L13:L15" si="2">K13-J13</f>
        <v>10</v>
      </c>
      <c r="M13" s="76">
        <f t="shared" ref="M13:M15" si="3">E13*L13</f>
        <v>0.64655737704918048</v>
      </c>
      <c r="N13" s="76">
        <f t="shared" ref="N13:N15" si="4">F13*L13</f>
        <v>1.1962864721485411</v>
      </c>
      <c r="O13" s="76">
        <f t="shared" ref="O13:O15" si="5">F13*B13</f>
        <v>36.486737400530501</v>
      </c>
      <c r="P13" s="75"/>
      <c r="Q13" s="75"/>
      <c r="R13" s="75"/>
    </row>
    <row r="14" spans="1:18" ht="15.75" x14ac:dyDescent="0.25">
      <c r="A14" s="71" t="s">
        <v>94</v>
      </c>
      <c r="B14" s="51">
        <v>311</v>
      </c>
      <c r="C14" s="51">
        <v>328</v>
      </c>
      <c r="D14" s="51"/>
      <c r="E14" s="72">
        <v>1.3688102893890676E-2</v>
      </c>
      <c r="F14" s="72">
        <v>1.6841463414634144E-2</v>
      </c>
      <c r="G14" s="51"/>
      <c r="H14" s="65">
        <f t="shared" si="0"/>
        <v>4.2570000000000006</v>
      </c>
      <c r="I14" s="65">
        <f t="shared" si="1"/>
        <v>5.5239999999999991</v>
      </c>
      <c r="J14" s="51">
        <v>35</v>
      </c>
      <c r="K14" s="75">
        <v>45</v>
      </c>
      <c r="L14" s="75">
        <f t="shared" si="2"/>
        <v>10</v>
      </c>
      <c r="M14" s="76">
        <f t="shared" si="3"/>
        <v>0.13688102893890675</v>
      </c>
      <c r="N14" s="76">
        <f t="shared" si="4"/>
        <v>0.16841463414634145</v>
      </c>
      <c r="O14" s="76">
        <f t="shared" si="5"/>
        <v>5.2376951219512184</v>
      </c>
      <c r="P14" s="75"/>
      <c r="Q14" s="75"/>
      <c r="R14" s="75"/>
    </row>
    <row r="15" spans="1:18" ht="15.75" x14ac:dyDescent="0.25">
      <c r="A15" s="71" t="s">
        <v>11</v>
      </c>
      <c r="B15" s="51">
        <v>149</v>
      </c>
      <c r="C15" s="51">
        <v>137</v>
      </c>
      <c r="D15" s="51"/>
      <c r="E15" s="72">
        <v>5.0000000000000001E-4</v>
      </c>
      <c r="F15" s="72">
        <v>1E-4</v>
      </c>
      <c r="G15" s="51"/>
      <c r="H15" s="65">
        <f t="shared" si="0"/>
        <v>7.4499999999999997E-2</v>
      </c>
      <c r="I15" s="65">
        <f t="shared" si="1"/>
        <v>1.37E-2</v>
      </c>
      <c r="J15" s="51">
        <v>45</v>
      </c>
      <c r="K15" s="75">
        <v>50</v>
      </c>
      <c r="L15" s="75">
        <f t="shared" si="2"/>
        <v>5</v>
      </c>
      <c r="M15" s="76">
        <f t="shared" si="3"/>
        <v>2.5000000000000001E-3</v>
      </c>
      <c r="N15" s="76">
        <f t="shared" si="4"/>
        <v>5.0000000000000001E-4</v>
      </c>
      <c r="O15" s="76">
        <f t="shared" si="5"/>
        <v>1.49E-2</v>
      </c>
      <c r="P15" s="75"/>
      <c r="Q15" s="75"/>
      <c r="R15" s="75"/>
    </row>
    <row r="16" spans="1:18" ht="15.75" x14ac:dyDescent="0.25">
      <c r="A16" s="65" t="s">
        <v>70</v>
      </c>
      <c r="B16" s="65">
        <f>SUM(B12:B15)</f>
        <v>1057</v>
      </c>
      <c r="C16" s="65">
        <f>SUM(C12:C15)</f>
        <v>1254</v>
      </c>
      <c r="D16" s="65"/>
      <c r="E16" s="65"/>
      <c r="F16" s="65"/>
      <c r="G16" s="65"/>
      <c r="H16" s="68">
        <f>SUM(H12:H15)</f>
        <v>30.903500000000005</v>
      </c>
      <c r="I16" s="68">
        <f>SUM(I12:I15)</f>
        <v>67.645700000000005</v>
      </c>
      <c r="J16" s="51"/>
      <c r="K16" s="75"/>
      <c r="L16" s="75"/>
      <c r="M16" s="106">
        <f>SUM(M12:M15)</f>
        <v>1.0205959402346625</v>
      </c>
      <c r="N16" s="106">
        <f>SUM(N12:N15)</f>
        <v>1.7780166402754651</v>
      </c>
      <c r="O16" s="76">
        <f>SUM(O12:O15)</f>
        <v>53.793546114714729</v>
      </c>
      <c r="P16" s="75"/>
      <c r="Q16" s="75"/>
      <c r="R16" s="75"/>
    </row>
    <row r="17" spans="1:20" ht="15.75" x14ac:dyDescent="0.2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75"/>
      <c r="L17" s="75"/>
      <c r="M17" s="75"/>
      <c r="N17" s="75"/>
      <c r="O17" s="75"/>
      <c r="P17" s="75"/>
      <c r="Q17" s="75"/>
      <c r="R17" s="75"/>
    </row>
    <row r="18" spans="1:20" ht="15.75" x14ac:dyDescent="0.25">
      <c r="A18" s="51" t="s">
        <v>95</v>
      </c>
      <c r="B18" s="51"/>
      <c r="C18" s="51"/>
      <c r="D18" s="51"/>
      <c r="E18" s="51"/>
      <c r="F18" s="51"/>
      <c r="G18" s="51"/>
      <c r="H18" s="51"/>
      <c r="I18" s="51"/>
      <c r="J18" s="65" t="s">
        <v>102</v>
      </c>
      <c r="T18" s="77" t="s">
        <v>103</v>
      </c>
    </row>
    <row r="19" spans="1:20" ht="15.75" x14ac:dyDescent="0.25">
      <c r="A19" s="69" t="s">
        <v>96</v>
      </c>
      <c r="B19" s="51"/>
      <c r="C19" s="51"/>
      <c r="D19" s="51"/>
      <c r="E19" s="51"/>
      <c r="F19" s="51"/>
      <c r="G19" s="51"/>
      <c r="H19" s="51"/>
      <c r="I19" s="51"/>
      <c r="J19" s="65" t="s">
        <v>111</v>
      </c>
    </row>
    <row r="20" spans="1:20" ht="15.75" x14ac:dyDescent="0.25">
      <c r="A20" s="69" t="s">
        <v>97</v>
      </c>
      <c r="B20" s="51"/>
      <c r="C20" s="51"/>
      <c r="D20" s="51"/>
      <c r="E20" s="51"/>
      <c r="F20" s="51"/>
      <c r="G20" s="51"/>
      <c r="H20" s="51"/>
      <c r="I20" s="51"/>
      <c r="J20" s="65" t="s">
        <v>111</v>
      </c>
    </row>
    <row r="21" spans="1:20" ht="15.75" x14ac:dyDescent="0.25">
      <c r="A21" s="69" t="s">
        <v>98</v>
      </c>
      <c r="B21" s="51"/>
      <c r="C21" s="51"/>
      <c r="D21" s="51"/>
      <c r="E21" s="51"/>
      <c r="F21" s="51"/>
      <c r="G21" s="51"/>
      <c r="H21" s="51"/>
      <c r="I21" s="51"/>
      <c r="J21" s="51"/>
      <c r="L21" s="5" t="s">
        <v>115</v>
      </c>
      <c r="S21" s="77" t="s">
        <v>116</v>
      </c>
    </row>
    <row r="22" spans="1:20" ht="15.75" x14ac:dyDescent="0.25">
      <c r="A22" s="69" t="s">
        <v>99</v>
      </c>
      <c r="B22" s="51"/>
      <c r="C22" s="51"/>
      <c r="D22" s="51"/>
      <c r="E22" s="51"/>
      <c r="F22" s="51"/>
      <c r="G22" s="51"/>
      <c r="H22" s="51"/>
      <c r="I22" s="51"/>
      <c r="J22" s="51"/>
      <c r="K22" s="5">
        <f>O16/B16</f>
        <v>5.0892664252331819E-2</v>
      </c>
    </row>
    <row r="23" spans="1:20" ht="15.75" x14ac:dyDescent="0.25">
      <c r="A23" s="69" t="s">
        <v>100</v>
      </c>
      <c r="B23" s="51"/>
      <c r="C23" s="51"/>
      <c r="D23" s="51"/>
      <c r="E23" s="51"/>
      <c r="F23" s="51"/>
      <c r="G23" s="51"/>
      <c r="H23" s="51"/>
      <c r="I23" s="51"/>
      <c r="J23" s="51"/>
    </row>
    <row r="24" spans="1:20" ht="15.75" x14ac:dyDescent="0.25">
      <c r="A24" s="69" t="s">
        <v>119</v>
      </c>
      <c r="B24" s="51"/>
      <c r="C24" s="51"/>
      <c r="D24" s="51"/>
      <c r="E24" s="51"/>
      <c r="F24" s="51"/>
      <c r="G24" s="51"/>
      <c r="H24" s="51"/>
      <c r="I24" s="51"/>
      <c r="J24" s="51"/>
    </row>
    <row r="25" spans="1:20" ht="15.75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</row>
    <row r="26" spans="1:20" ht="15.75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</row>
    <row r="27" spans="1:20" ht="15.75" x14ac:dyDescent="0.25">
      <c r="A27" s="51"/>
      <c r="B27" s="51"/>
      <c r="C27" s="65" t="s">
        <v>104</v>
      </c>
      <c r="D27" s="51"/>
      <c r="E27" s="51"/>
      <c r="F27" s="51"/>
      <c r="G27" s="51"/>
      <c r="H27" s="51"/>
      <c r="I27" s="51"/>
      <c r="J27" s="51"/>
    </row>
    <row r="28" spans="1:20" ht="15.75" x14ac:dyDescent="0.25">
      <c r="C28" s="65"/>
      <c r="D28" s="65"/>
      <c r="E28" s="65" t="s">
        <v>106</v>
      </c>
      <c r="F28" s="65" t="s">
        <v>107</v>
      </c>
      <c r="G28" s="65"/>
      <c r="H28" s="65"/>
    </row>
    <row r="29" spans="1:20" ht="15.75" x14ac:dyDescent="0.25">
      <c r="C29" s="51"/>
      <c r="D29" s="65" t="s">
        <v>105</v>
      </c>
      <c r="E29" s="79">
        <f>H16/B16</f>
        <v>2.9236991485335862E-2</v>
      </c>
      <c r="F29" s="79">
        <f>I16/C16</f>
        <v>5.3943939393939398E-2</v>
      </c>
      <c r="G29" s="65"/>
      <c r="H29" s="65"/>
    </row>
    <row r="30" spans="1:20" ht="15.75" x14ac:dyDescent="0.25">
      <c r="C30" s="51"/>
      <c r="D30" s="65" t="s">
        <v>108</v>
      </c>
      <c r="E30" s="78">
        <f>M16</f>
        <v>1.0205959402346625</v>
      </c>
      <c r="F30" s="78">
        <f>N16</f>
        <v>1.7780166402754651</v>
      </c>
      <c r="G30" s="65"/>
      <c r="H30" s="65"/>
    </row>
    <row r="31" spans="1:20" ht="15.75" x14ac:dyDescent="0.25">
      <c r="C31" s="65"/>
      <c r="D31" s="65" t="s">
        <v>117</v>
      </c>
      <c r="E31" s="79">
        <f>K22</f>
        <v>5.0892664252331819E-2</v>
      </c>
      <c r="F31" s="65"/>
      <c r="G31" s="65"/>
      <c r="H31" s="65"/>
    </row>
    <row r="32" spans="1:20" x14ac:dyDescent="0.25">
      <c r="C32" s="5"/>
      <c r="D32" s="5"/>
      <c r="E32" s="5"/>
      <c r="F32" s="5"/>
      <c r="G32" s="5"/>
      <c r="H32" s="5"/>
    </row>
    <row r="33" spans="1:8" x14ac:dyDescent="0.25">
      <c r="A33" s="5" t="s">
        <v>118</v>
      </c>
      <c r="C33" s="5"/>
      <c r="D33" s="5"/>
      <c r="E33" s="5"/>
      <c r="F33" s="5"/>
      <c r="G33" s="5"/>
      <c r="H33" s="5"/>
    </row>
    <row r="34" spans="1:8" x14ac:dyDescent="0.25">
      <c r="B34" s="5" t="s">
        <v>120</v>
      </c>
      <c r="C34" s="5"/>
      <c r="D34" s="5"/>
      <c r="E34" s="5"/>
      <c r="F34" s="5"/>
      <c r="G34" s="5"/>
      <c r="H34" s="5"/>
    </row>
    <row r="35" spans="1:8" x14ac:dyDescent="0.25">
      <c r="C35" s="5"/>
      <c r="D35" s="5"/>
      <c r="E35" s="5"/>
      <c r="F35" s="5"/>
      <c r="G35" s="5"/>
      <c r="H35" s="5"/>
    </row>
  </sheetData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E1D0B-441F-4143-90D4-8894077A9B1B}">
  <dimension ref="B2:Z108"/>
  <sheetViews>
    <sheetView topLeftCell="A70" workbookViewId="0">
      <selection activeCell="T79" sqref="T79"/>
    </sheetView>
  </sheetViews>
  <sheetFormatPr defaultRowHeight="15.6" customHeight="1" x14ac:dyDescent="0.25"/>
  <cols>
    <col min="8" max="8" width="9.5703125" bestFit="1" customWidth="1"/>
    <col min="21" max="21" width="9.85546875" customWidth="1"/>
    <col min="22" max="22" width="10.7109375" bestFit="1" customWidth="1"/>
  </cols>
  <sheetData>
    <row r="2" spans="2:20" ht="15.6" customHeight="1" x14ac:dyDescent="0.25">
      <c r="B2" t="s">
        <v>17</v>
      </c>
    </row>
    <row r="4" spans="2:20" ht="15.6" customHeight="1" thickBot="1" x14ac:dyDescent="0.3">
      <c r="B4" s="2">
        <v>50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S4" s="4"/>
      <c r="T4" s="4"/>
    </row>
    <row r="5" spans="2:20" ht="15.6" customHeight="1" x14ac:dyDescent="0.25">
      <c r="B5" s="2"/>
    </row>
    <row r="6" spans="2:20" ht="15.6" customHeight="1" x14ac:dyDescent="0.25">
      <c r="B6" s="2"/>
    </row>
    <row r="7" spans="2:20" ht="15.6" customHeight="1" x14ac:dyDescent="0.25">
      <c r="B7" s="2"/>
      <c r="R7" s="5"/>
      <c r="S7" s="80">
        <f>'[1]Es fec generazione'!C10</f>
        <v>2</v>
      </c>
    </row>
    <row r="8" spans="2:20" ht="15.6" customHeight="1" x14ac:dyDescent="0.25">
      <c r="B8" s="2"/>
    </row>
    <row r="9" spans="2:20" ht="15.6" customHeight="1" x14ac:dyDescent="0.25">
      <c r="B9" s="2"/>
    </row>
    <row r="10" spans="2:20" ht="15.6" customHeight="1" thickBot="1" x14ac:dyDescent="0.3">
      <c r="B10" s="2">
        <v>45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Q10" s="4">
        <f>'[1]Es fec generazione'!D10</f>
        <v>451</v>
      </c>
      <c r="R10" s="4"/>
    </row>
    <row r="11" spans="2:20" ht="15.6" customHeight="1" x14ac:dyDescent="0.25">
      <c r="B11" s="2"/>
    </row>
    <row r="12" spans="2:20" ht="15.6" customHeight="1" x14ac:dyDescent="0.25">
      <c r="B12" s="2"/>
    </row>
    <row r="13" spans="2:20" ht="15.6" customHeight="1" x14ac:dyDescent="0.25">
      <c r="B13" s="2"/>
      <c r="P13" s="5"/>
      <c r="Q13" s="80">
        <f>'[1]Es fec generazione'!C9</f>
        <v>15</v>
      </c>
    </row>
    <row r="14" spans="2:20" ht="15.6" customHeight="1" x14ac:dyDescent="0.25">
      <c r="B14" s="2"/>
    </row>
    <row r="15" spans="2:20" ht="15.6" customHeight="1" x14ac:dyDescent="0.25">
      <c r="B15" s="2"/>
    </row>
    <row r="16" spans="2:20" ht="15.6" customHeight="1" thickBot="1" x14ac:dyDescent="0.3">
      <c r="B16" s="2">
        <v>40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4">
        <f>'[1]Es fec generazione'!D9</f>
        <v>496</v>
      </c>
      <c r="P16" s="4"/>
    </row>
    <row r="17" spans="2:24" ht="15.6" customHeight="1" x14ac:dyDescent="0.25">
      <c r="B17" s="2"/>
    </row>
    <row r="18" spans="2:24" ht="15.6" customHeight="1" thickBot="1" x14ac:dyDescent="0.3">
      <c r="B18" s="2"/>
      <c r="T18" s="85"/>
      <c r="U18" s="85"/>
      <c r="V18" s="85"/>
      <c r="W18" s="85"/>
      <c r="X18" s="85"/>
    </row>
    <row r="19" spans="2:24" ht="15.6" customHeight="1" thickBot="1" x14ac:dyDescent="0.3">
      <c r="B19" s="2"/>
      <c r="N19" s="5"/>
      <c r="O19" s="80">
        <f>'[1]Es fec generazione'!C8</f>
        <v>80</v>
      </c>
      <c r="T19" s="85"/>
      <c r="U19" s="86" t="s">
        <v>2</v>
      </c>
      <c r="V19" s="87" t="s">
        <v>3</v>
      </c>
      <c r="W19" s="87" t="s">
        <v>136</v>
      </c>
      <c r="X19" s="85"/>
    </row>
    <row r="20" spans="2:24" ht="15.6" customHeight="1" x14ac:dyDescent="0.25">
      <c r="B20" s="2"/>
      <c r="T20" s="85"/>
      <c r="U20" s="88" t="s">
        <v>5</v>
      </c>
      <c r="V20" s="89">
        <v>15</v>
      </c>
      <c r="W20" s="89">
        <v>528</v>
      </c>
      <c r="X20" s="85"/>
    </row>
    <row r="21" spans="2:24" ht="15.6" customHeight="1" x14ac:dyDescent="0.3">
      <c r="B21" s="2"/>
      <c r="T21" s="85"/>
      <c r="U21" s="88" t="s">
        <v>6</v>
      </c>
      <c r="V21" s="89">
        <v>120</v>
      </c>
      <c r="W21" s="89">
        <v>521</v>
      </c>
      <c r="X21" s="92"/>
    </row>
    <row r="22" spans="2:24" ht="15.6" customHeight="1" thickBot="1" x14ac:dyDescent="0.35">
      <c r="B22" s="6">
        <v>35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4">
        <f>'[1]Es fec generazione'!D8</f>
        <v>510</v>
      </c>
      <c r="N22" s="4"/>
      <c r="T22" s="85"/>
      <c r="U22" s="88" t="s">
        <v>7</v>
      </c>
      <c r="V22" s="89">
        <v>275</v>
      </c>
      <c r="W22" s="89">
        <v>513</v>
      </c>
      <c r="X22" s="92"/>
    </row>
    <row r="23" spans="2:24" ht="15.6" customHeight="1" x14ac:dyDescent="0.3">
      <c r="B23" s="2"/>
      <c r="T23" s="85"/>
      <c r="U23" s="88" t="s">
        <v>8</v>
      </c>
      <c r="V23" s="89">
        <v>215</v>
      </c>
      <c r="W23" s="89">
        <v>512</v>
      </c>
      <c r="X23" s="92"/>
    </row>
    <row r="24" spans="2:24" ht="15.6" customHeight="1" x14ac:dyDescent="0.3">
      <c r="B24" s="2"/>
      <c r="T24" s="85"/>
      <c r="U24" s="88" t="s">
        <v>9</v>
      </c>
      <c r="V24" s="89">
        <v>80</v>
      </c>
      <c r="W24" s="89">
        <v>510</v>
      </c>
      <c r="X24" s="92"/>
    </row>
    <row r="25" spans="2:24" ht="15.6" customHeight="1" x14ac:dyDescent="0.3">
      <c r="B25" s="2"/>
      <c r="L25" s="5"/>
      <c r="M25" s="80">
        <f>'[1]Es fec generazione'!C7</f>
        <v>215</v>
      </c>
      <c r="T25" s="85"/>
      <c r="U25" s="88" t="s">
        <v>10</v>
      </c>
      <c r="V25" s="89">
        <v>15</v>
      </c>
      <c r="W25" s="89">
        <v>496</v>
      </c>
      <c r="X25" s="92"/>
    </row>
    <row r="26" spans="2:24" ht="15.6" customHeight="1" thickBot="1" x14ac:dyDescent="0.35">
      <c r="B26" s="2"/>
      <c r="T26" s="85"/>
      <c r="U26" s="90" t="s">
        <v>11</v>
      </c>
      <c r="V26" s="91">
        <v>2</v>
      </c>
      <c r="W26" s="91">
        <v>451</v>
      </c>
      <c r="X26" s="92"/>
    </row>
    <row r="27" spans="2:24" ht="15.6" customHeight="1" x14ac:dyDescent="0.3">
      <c r="B27" s="2"/>
      <c r="T27" s="85"/>
      <c r="U27" s="85"/>
      <c r="V27" s="85"/>
      <c r="W27" s="85"/>
      <c r="X27" s="92"/>
    </row>
    <row r="28" spans="2:24" ht="15.6" customHeight="1" thickBot="1" x14ac:dyDescent="0.35">
      <c r="B28" s="6">
        <v>30</v>
      </c>
      <c r="C28" s="3"/>
      <c r="D28" s="3"/>
      <c r="E28" s="3"/>
      <c r="F28" s="3"/>
      <c r="G28" s="3"/>
      <c r="H28" s="3"/>
      <c r="I28" s="3"/>
      <c r="J28" s="3"/>
      <c r="K28" s="4">
        <f>'[1]Es fec generazione'!D7</f>
        <v>512</v>
      </c>
      <c r="L28" s="4"/>
      <c r="M28" s="3"/>
      <c r="N28" s="3"/>
      <c r="T28" s="85"/>
      <c r="U28" s="85"/>
      <c r="V28" s="85"/>
      <c r="W28" s="85"/>
      <c r="X28" s="93"/>
    </row>
    <row r="29" spans="2:24" ht="15.6" customHeight="1" x14ac:dyDescent="0.3">
      <c r="B29" s="2"/>
      <c r="T29" s="7"/>
      <c r="U29" s="7"/>
      <c r="V29" s="7"/>
      <c r="W29" s="7"/>
      <c r="X29" s="7"/>
    </row>
    <row r="30" spans="2:24" ht="15.6" customHeight="1" x14ac:dyDescent="0.3">
      <c r="B30" s="2"/>
      <c r="T30" s="7"/>
      <c r="U30" s="7"/>
      <c r="V30" s="7"/>
      <c r="W30" s="7"/>
      <c r="X30" s="7"/>
    </row>
    <row r="31" spans="2:24" ht="15.6" customHeight="1" x14ac:dyDescent="0.3">
      <c r="B31" s="2"/>
      <c r="J31" s="5"/>
      <c r="K31" s="80">
        <f>'[1]Es fec generazione'!C6</f>
        <v>275</v>
      </c>
      <c r="T31" s="7"/>
      <c r="U31" s="7"/>
      <c r="V31" s="7"/>
      <c r="W31" s="7"/>
      <c r="X31" s="7"/>
    </row>
    <row r="32" spans="2:24" ht="15.6" customHeight="1" x14ac:dyDescent="0.3">
      <c r="B32" s="2"/>
      <c r="T32" s="8"/>
      <c r="U32" s="8"/>
      <c r="V32" s="7"/>
      <c r="W32" s="7"/>
      <c r="X32" s="7"/>
    </row>
    <row r="33" spans="2:24" ht="15.6" customHeight="1" x14ac:dyDescent="0.3">
      <c r="B33" s="2"/>
      <c r="T33" s="7"/>
      <c r="U33" s="7"/>
      <c r="V33" s="7"/>
      <c r="W33" s="7"/>
      <c r="X33" s="7"/>
    </row>
    <row r="34" spans="2:24" ht="15.6" customHeight="1" thickBot="1" x14ac:dyDescent="0.35">
      <c r="B34" s="6">
        <v>25</v>
      </c>
      <c r="C34" s="3"/>
      <c r="D34" s="3"/>
      <c r="E34" s="3"/>
      <c r="F34" s="3"/>
      <c r="G34" s="3"/>
      <c r="H34" s="3"/>
      <c r="I34" s="4">
        <f>'[1]Es fec generazione'!D6</f>
        <v>513</v>
      </c>
      <c r="J34" s="4"/>
      <c r="K34" s="3"/>
      <c r="L34" s="3"/>
      <c r="M34" s="3"/>
      <c r="N34" s="3"/>
      <c r="T34" s="7"/>
      <c r="U34" s="7"/>
      <c r="V34" s="7"/>
      <c r="W34" s="7"/>
      <c r="X34" s="7"/>
    </row>
    <row r="35" spans="2:24" ht="15.6" customHeight="1" x14ac:dyDescent="0.3">
      <c r="B35" s="2"/>
      <c r="T35" s="7"/>
      <c r="U35" s="7"/>
      <c r="V35" s="7"/>
      <c r="W35" s="7"/>
      <c r="X35" s="7"/>
    </row>
    <row r="36" spans="2:24" ht="15.6" customHeight="1" x14ac:dyDescent="0.25">
      <c r="B36" s="2"/>
    </row>
    <row r="37" spans="2:24" ht="15.6" customHeight="1" x14ac:dyDescent="0.25">
      <c r="B37" s="2"/>
      <c r="H37" s="5"/>
      <c r="I37" s="80">
        <f>'[1]Es fec generazione'!C5</f>
        <v>120</v>
      </c>
    </row>
    <row r="38" spans="2:24" ht="15.6" customHeight="1" x14ac:dyDescent="0.25">
      <c r="B38" s="2"/>
    </row>
    <row r="39" spans="2:24" ht="15.6" customHeight="1" x14ac:dyDescent="0.25">
      <c r="B39" s="2"/>
    </row>
    <row r="40" spans="2:24" ht="15.6" customHeight="1" thickBot="1" x14ac:dyDescent="0.3">
      <c r="B40" s="6">
        <v>20</v>
      </c>
      <c r="C40" s="3"/>
      <c r="D40" s="3"/>
      <c r="E40" s="3"/>
      <c r="F40" s="54" t="s">
        <v>134</v>
      </c>
      <c r="G40" s="9">
        <f>'[1]Es fec generazione'!D5</f>
        <v>521</v>
      </c>
      <c r="H40" s="55" t="s">
        <v>67</v>
      </c>
      <c r="I40" s="3"/>
      <c r="J40" s="3"/>
      <c r="K40" s="3"/>
      <c r="L40" s="3"/>
      <c r="M40" s="10"/>
      <c r="N40" s="3"/>
    </row>
    <row r="41" spans="2:24" ht="15.6" customHeight="1" x14ac:dyDescent="0.25">
      <c r="B41" s="2"/>
    </row>
    <row r="42" spans="2:24" ht="15.6" customHeight="1" x14ac:dyDescent="0.25">
      <c r="B42" s="2"/>
    </row>
    <row r="43" spans="2:24" ht="15.6" customHeight="1" x14ac:dyDescent="0.25">
      <c r="B43" s="6"/>
      <c r="F43" s="11"/>
      <c r="G43" s="80">
        <f>'[1]Es fec generazione'!C4</f>
        <v>15</v>
      </c>
      <c r="L43" s="12"/>
    </row>
    <row r="44" spans="2:24" ht="15.6" customHeight="1" x14ac:dyDescent="0.25">
      <c r="B44" s="2"/>
    </row>
    <row r="45" spans="2:24" ht="15.6" customHeight="1" x14ac:dyDescent="0.25">
      <c r="B45" s="2"/>
    </row>
    <row r="46" spans="2:24" ht="15.6" customHeight="1" thickBot="1" x14ac:dyDescent="0.3">
      <c r="B46" s="6">
        <v>15</v>
      </c>
      <c r="C46" s="3"/>
      <c r="D46" s="54" t="s">
        <v>63</v>
      </c>
      <c r="E46" s="9">
        <f>'[1]Es fec generazione'!D4</f>
        <v>528</v>
      </c>
      <c r="F46" s="81" t="s">
        <v>66</v>
      </c>
      <c r="G46" s="3"/>
      <c r="H46" s="3"/>
      <c r="I46" s="3"/>
      <c r="J46" s="3"/>
      <c r="K46" s="10"/>
      <c r="L46" s="3"/>
      <c r="M46" s="3"/>
      <c r="N46" s="3"/>
    </row>
    <row r="47" spans="2:24" ht="15.6" customHeight="1" x14ac:dyDescent="0.25">
      <c r="B47" s="13"/>
    </row>
    <row r="48" spans="2:24" ht="15.6" customHeight="1" x14ac:dyDescent="0.25">
      <c r="B48" s="2"/>
    </row>
    <row r="49" spans="2:20" ht="15.6" customHeight="1" x14ac:dyDescent="0.25">
      <c r="B49" s="14"/>
      <c r="D49" s="12"/>
      <c r="J49" s="12"/>
    </row>
    <row r="50" spans="2:20" ht="15.6" customHeight="1" x14ac:dyDescent="0.25">
      <c r="B50" s="2"/>
    </row>
    <row r="51" spans="2:20" ht="15.6" customHeight="1" x14ac:dyDescent="0.25">
      <c r="B51" s="13"/>
    </row>
    <row r="52" spans="2:20" ht="15.6" customHeight="1" x14ac:dyDescent="0.25">
      <c r="B52" s="6">
        <v>0</v>
      </c>
      <c r="C52" s="15"/>
      <c r="D52" s="3"/>
      <c r="E52" s="3"/>
      <c r="F52" s="3"/>
      <c r="G52" s="3"/>
      <c r="H52" s="3"/>
      <c r="I52" s="10"/>
      <c r="J52" s="3"/>
      <c r="K52" s="3"/>
      <c r="L52" s="3"/>
      <c r="M52" s="3"/>
      <c r="N52" s="3"/>
    </row>
    <row r="53" spans="2:20" ht="15.6" customHeight="1" x14ac:dyDescent="0.35">
      <c r="B53" s="16" t="s">
        <v>18</v>
      </c>
      <c r="C53" s="17" t="s">
        <v>135</v>
      </c>
      <c r="D53" s="17"/>
      <c r="E53" s="17" t="s">
        <v>19</v>
      </c>
      <c r="F53" s="17"/>
      <c r="G53" s="17" t="s">
        <v>20</v>
      </c>
      <c r="H53" s="17"/>
      <c r="I53" s="17" t="s">
        <v>21</v>
      </c>
      <c r="J53" s="17"/>
      <c r="K53" s="17" t="s">
        <v>22</v>
      </c>
      <c r="L53" s="17"/>
      <c r="M53" s="17" t="s">
        <v>23</v>
      </c>
      <c r="O53" s="16" t="s">
        <v>24</v>
      </c>
    </row>
    <row r="57" spans="2:20" ht="15.6" customHeight="1" x14ac:dyDescent="0.25">
      <c r="D57" t="s">
        <v>17</v>
      </c>
    </row>
    <row r="59" spans="2:20" ht="15.6" customHeight="1" thickBot="1" x14ac:dyDescent="0.3">
      <c r="D59" s="2">
        <v>50</v>
      </c>
      <c r="E59" s="3"/>
      <c r="F59" s="3"/>
      <c r="G59" s="3"/>
      <c r="H59" s="3"/>
      <c r="I59" s="4"/>
      <c r="J59" s="4"/>
      <c r="K59" s="3"/>
      <c r="L59" s="3"/>
      <c r="M59" s="3"/>
      <c r="N59" s="3"/>
      <c r="O59" s="3"/>
      <c r="P59" s="3"/>
    </row>
    <row r="60" spans="2:20" ht="15.6" customHeight="1" x14ac:dyDescent="0.25">
      <c r="D60" s="2"/>
    </row>
    <row r="61" spans="2:20" ht="15.6" customHeight="1" x14ac:dyDescent="0.25">
      <c r="D61" s="2"/>
    </row>
    <row r="62" spans="2:20" ht="15.6" customHeight="1" x14ac:dyDescent="0.25">
      <c r="D62" s="2"/>
      <c r="T62" s="5"/>
    </row>
    <row r="63" spans="2:20" ht="15.6" customHeight="1" x14ac:dyDescent="0.25">
      <c r="D63" s="2"/>
      <c r="H63" s="100">
        <f>'[1]Es fec contemporanei'!C11</f>
        <v>324496</v>
      </c>
      <c r="K63" s="100">
        <f>'[1]Es fec contemporanei'!D11</f>
        <v>328040</v>
      </c>
    </row>
    <row r="64" spans="2:20" ht="15.6" customHeight="1" x14ac:dyDescent="0.25">
      <c r="D64" s="2"/>
      <c r="H64" s="100"/>
      <c r="K64" s="100"/>
    </row>
    <row r="65" spans="4:26" ht="15.6" customHeight="1" thickBot="1" x14ac:dyDescent="0.3">
      <c r="D65" s="2">
        <v>45</v>
      </c>
      <c r="E65" s="3"/>
      <c r="F65" s="3"/>
      <c r="G65" s="3"/>
      <c r="H65" s="100"/>
      <c r="I65" s="105">
        <f>'[1]Es fec contemporanei'!E11</f>
        <v>658</v>
      </c>
      <c r="J65" s="105"/>
      <c r="K65" s="100"/>
      <c r="L65" s="3"/>
      <c r="M65" s="3"/>
      <c r="N65" s="3"/>
      <c r="O65" s="3"/>
      <c r="P65" s="3"/>
    </row>
    <row r="66" spans="4:26" ht="15.6" customHeight="1" x14ac:dyDescent="0.25">
      <c r="D66" s="2"/>
      <c r="H66" s="100"/>
      <c r="K66" s="100"/>
    </row>
    <row r="67" spans="4:26" ht="15.6" customHeight="1" x14ac:dyDescent="0.25">
      <c r="D67" s="2"/>
      <c r="H67" s="100"/>
      <c r="K67" s="100"/>
    </row>
    <row r="68" spans="4:26" ht="15.6" customHeight="1" x14ac:dyDescent="0.25">
      <c r="D68" s="2"/>
      <c r="H68" s="100"/>
      <c r="K68" s="100"/>
      <c r="R68" s="5"/>
    </row>
    <row r="69" spans="4:26" ht="15.6" customHeight="1" x14ac:dyDescent="0.25">
      <c r="D69" s="2"/>
      <c r="H69" s="100"/>
      <c r="K69" s="100"/>
      <c r="S69" s="94"/>
      <c r="T69" s="94"/>
      <c r="U69" s="94"/>
      <c r="V69" s="94"/>
      <c r="W69" s="94"/>
      <c r="X69" s="94"/>
      <c r="Y69" s="94"/>
      <c r="Z69" s="94"/>
    </row>
    <row r="70" spans="4:26" ht="15.6" customHeight="1" x14ac:dyDescent="0.25">
      <c r="D70" s="2"/>
      <c r="H70" s="100"/>
      <c r="K70" s="100"/>
      <c r="S70" s="94"/>
      <c r="T70" s="94"/>
      <c r="U70" s="94"/>
      <c r="V70" s="94"/>
      <c r="W70" s="94"/>
      <c r="X70" s="94"/>
      <c r="Y70" s="94"/>
      <c r="Z70" s="94"/>
    </row>
    <row r="71" spans="4:26" ht="15.6" customHeight="1" thickBot="1" x14ac:dyDescent="0.3">
      <c r="D71" s="2">
        <v>40</v>
      </c>
      <c r="E71" s="3"/>
      <c r="F71" s="3"/>
      <c r="G71" s="3"/>
      <c r="H71" s="102"/>
      <c r="I71" s="4"/>
      <c r="J71" s="4"/>
      <c r="K71" s="102"/>
      <c r="L71" s="3"/>
      <c r="M71" s="3"/>
      <c r="N71" s="3"/>
      <c r="O71" s="3"/>
      <c r="P71" s="3"/>
      <c r="S71" s="94"/>
      <c r="T71" s="94" t="s">
        <v>13</v>
      </c>
      <c r="U71" s="94" t="s">
        <v>58</v>
      </c>
      <c r="V71" s="94"/>
      <c r="W71" s="94"/>
      <c r="X71" s="94"/>
      <c r="Y71" s="94"/>
      <c r="Z71" s="94"/>
    </row>
    <row r="72" spans="4:26" ht="15.6" customHeight="1" x14ac:dyDescent="0.25">
      <c r="D72" s="2"/>
      <c r="S72" s="94"/>
      <c r="T72" s="94"/>
      <c r="U72" s="94" t="s">
        <v>14</v>
      </c>
      <c r="V72" s="94"/>
      <c r="W72" s="94" t="s">
        <v>15</v>
      </c>
      <c r="X72" s="94"/>
      <c r="Y72" s="94"/>
      <c r="Z72" s="94"/>
    </row>
    <row r="73" spans="4:26" ht="15.6" customHeight="1" x14ac:dyDescent="0.25">
      <c r="D73" s="2"/>
      <c r="H73" s="100">
        <f>'[1]Es fec contemporanei'!C10</f>
        <v>162493</v>
      </c>
      <c r="I73" s="103">
        <f>'[1]Es fec contemporanei'!E10</f>
        <v>2527</v>
      </c>
      <c r="J73" s="103"/>
      <c r="K73" s="100">
        <f>'[1]Es fec contemporanei'!D10</f>
        <v>155708</v>
      </c>
      <c r="S73" s="94"/>
      <c r="T73" s="94"/>
      <c r="U73" s="84">
        <v>28856</v>
      </c>
      <c r="V73" s="84">
        <v>29221</v>
      </c>
      <c r="W73" s="94">
        <v>1979</v>
      </c>
      <c r="X73" s="94"/>
      <c r="Y73" s="94"/>
      <c r="Z73" s="94"/>
    </row>
    <row r="74" spans="4:26" ht="15.6" customHeight="1" x14ac:dyDescent="0.25">
      <c r="D74" s="2"/>
      <c r="H74" s="100"/>
      <c r="K74" s="100"/>
      <c r="P74" s="5"/>
      <c r="S74" s="94"/>
      <c r="T74" s="94" t="s">
        <v>59</v>
      </c>
      <c r="U74" s="94">
        <v>277969</v>
      </c>
      <c r="V74" s="94">
        <v>283913</v>
      </c>
      <c r="W74" s="94">
        <v>14275</v>
      </c>
      <c r="X74" s="94"/>
      <c r="Y74" s="94"/>
      <c r="Z74" s="94"/>
    </row>
    <row r="75" spans="4:26" ht="15.6" customHeight="1" x14ac:dyDescent="0.25">
      <c r="D75" s="2"/>
      <c r="H75" s="100"/>
      <c r="K75" s="100"/>
      <c r="S75" s="94"/>
      <c r="T75" s="94" t="s">
        <v>7</v>
      </c>
      <c r="U75" s="94">
        <v>146868</v>
      </c>
      <c r="V75" s="94">
        <v>141913</v>
      </c>
      <c r="W75" s="94">
        <v>13594</v>
      </c>
      <c r="X75" s="94"/>
      <c r="Y75" s="94"/>
      <c r="Z75" s="94"/>
    </row>
    <row r="76" spans="4:26" ht="15.6" customHeight="1" x14ac:dyDescent="0.25">
      <c r="D76" s="2"/>
      <c r="H76" s="100"/>
      <c r="K76" s="100"/>
      <c r="S76" s="94"/>
      <c r="T76" s="94" t="s">
        <v>8</v>
      </c>
      <c r="U76" s="94">
        <v>161438</v>
      </c>
      <c r="V76" s="94">
        <v>164130</v>
      </c>
      <c r="W76" s="94">
        <v>7780</v>
      </c>
      <c r="X76" s="94"/>
      <c r="Y76" s="94"/>
      <c r="Z76" s="94"/>
    </row>
    <row r="77" spans="4:26" ht="15.6" customHeight="1" thickBot="1" x14ac:dyDescent="0.3">
      <c r="D77" s="6">
        <v>35</v>
      </c>
      <c r="E77" s="3"/>
      <c r="F77" s="3"/>
      <c r="G77" s="3"/>
      <c r="H77" s="102"/>
      <c r="I77" s="4"/>
      <c r="J77" s="4"/>
      <c r="K77" s="102"/>
      <c r="L77" s="3"/>
      <c r="M77" s="3"/>
      <c r="N77" s="3"/>
      <c r="O77" s="4"/>
      <c r="P77" s="4"/>
      <c r="S77" s="94"/>
      <c r="T77" s="94" t="s">
        <v>9</v>
      </c>
      <c r="U77" s="94">
        <v>162493</v>
      </c>
      <c r="V77" s="94">
        <v>155708</v>
      </c>
      <c r="W77" s="94">
        <v>2527</v>
      </c>
      <c r="X77" s="94"/>
      <c r="Y77" s="94"/>
      <c r="Z77" s="94"/>
    </row>
    <row r="78" spans="4:26" ht="15.6" customHeight="1" x14ac:dyDescent="0.25">
      <c r="D78" s="2"/>
      <c r="S78" s="94"/>
      <c r="T78" s="94" t="s">
        <v>60</v>
      </c>
      <c r="U78" s="94">
        <v>324496</v>
      </c>
      <c r="V78" s="94">
        <v>328040</v>
      </c>
      <c r="W78" s="94">
        <v>658</v>
      </c>
      <c r="X78" s="94"/>
      <c r="Y78" s="94"/>
      <c r="Z78" s="94"/>
    </row>
    <row r="79" spans="4:26" ht="15.6" customHeight="1" x14ac:dyDescent="0.25">
      <c r="D79" s="2"/>
      <c r="H79" s="100">
        <f>'[1]Es fec contemporanei'!C9</f>
        <v>161438</v>
      </c>
      <c r="I79" s="103">
        <f>'[1]Es fec contemporanei'!E9</f>
        <v>7780</v>
      </c>
      <c r="J79" s="103"/>
      <c r="K79" s="100">
        <f>'[1]Es fec contemporanei'!D9</f>
        <v>164130</v>
      </c>
      <c r="S79" s="94"/>
      <c r="T79" s="94"/>
      <c r="U79" s="94"/>
      <c r="V79" s="94"/>
      <c r="W79" s="94"/>
      <c r="X79" s="94"/>
      <c r="Y79" s="94"/>
      <c r="Z79" s="94"/>
    </row>
    <row r="80" spans="4:26" ht="15.6" customHeight="1" x14ac:dyDescent="0.3">
      <c r="D80" s="2"/>
      <c r="H80" s="100"/>
      <c r="K80" s="100"/>
      <c r="N80" s="5"/>
      <c r="S80" s="94"/>
      <c r="T80" s="94"/>
      <c r="U80" s="94"/>
      <c r="V80" s="95"/>
      <c r="W80" s="95"/>
      <c r="X80" s="95"/>
      <c r="Y80" s="95"/>
      <c r="Z80" s="94"/>
    </row>
    <row r="81" spans="4:26" ht="15.6" customHeight="1" x14ac:dyDescent="0.3">
      <c r="D81" s="2"/>
      <c r="H81" s="100"/>
      <c r="K81" s="100"/>
      <c r="S81" s="94"/>
      <c r="T81" s="94"/>
      <c r="U81" s="94"/>
      <c r="V81" s="95"/>
      <c r="W81" s="95"/>
      <c r="X81" s="95"/>
      <c r="Y81" s="95"/>
      <c r="Z81" s="94"/>
    </row>
    <row r="82" spans="4:26" ht="15.6" customHeight="1" x14ac:dyDescent="0.3">
      <c r="D82" s="2"/>
      <c r="H82" s="100"/>
      <c r="K82" s="100"/>
      <c r="V82" s="7"/>
      <c r="W82" s="7"/>
      <c r="X82" s="7"/>
      <c r="Y82" s="7"/>
    </row>
    <row r="83" spans="4:26" ht="15.6" customHeight="1" thickBot="1" x14ac:dyDescent="0.35">
      <c r="D83" s="6">
        <v>30</v>
      </c>
      <c r="E83" s="3"/>
      <c r="F83" s="3"/>
      <c r="G83" s="3"/>
      <c r="H83" s="102"/>
      <c r="I83" s="4"/>
      <c r="J83" s="4"/>
      <c r="K83" s="102"/>
      <c r="L83" s="3"/>
      <c r="M83" s="4"/>
      <c r="N83" s="4"/>
      <c r="O83" s="3"/>
      <c r="P83" s="3"/>
      <c r="V83" s="7"/>
      <c r="W83" s="7"/>
      <c r="X83" s="7"/>
      <c r="Y83" s="7"/>
    </row>
    <row r="84" spans="4:26" ht="15.6" customHeight="1" x14ac:dyDescent="0.3">
      <c r="D84" s="2"/>
      <c r="V84" s="7"/>
      <c r="W84" s="7"/>
      <c r="X84" s="7"/>
      <c r="Y84" s="7"/>
    </row>
    <row r="85" spans="4:26" ht="15.6" customHeight="1" x14ac:dyDescent="0.3">
      <c r="D85" s="2"/>
      <c r="H85" s="100">
        <f>'[1]Es fec contemporanei'!C8</f>
        <v>146868</v>
      </c>
      <c r="I85" s="103">
        <f>'[1]Es fec contemporanei'!E8</f>
        <v>13594</v>
      </c>
      <c r="J85" s="103"/>
      <c r="K85" s="100">
        <f>'[1]Es fec contemporanei'!D8</f>
        <v>141913</v>
      </c>
      <c r="V85" s="7"/>
      <c r="W85" s="7"/>
      <c r="X85" s="7"/>
      <c r="Y85" s="7"/>
    </row>
    <row r="86" spans="4:26" ht="15.6" customHeight="1" x14ac:dyDescent="0.3">
      <c r="D86" s="2"/>
      <c r="H86" s="100"/>
      <c r="K86" s="100"/>
      <c r="L86" s="5"/>
      <c r="V86" s="7"/>
      <c r="W86" s="7"/>
      <c r="X86" s="7"/>
      <c r="Y86" s="7"/>
    </row>
    <row r="87" spans="4:26" ht="15.6" customHeight="1" x14ac:dyDescent="0.3">
      <c r="D87" s="2"/>
      <c r="H87" s="100"/>
      <c r="K87" s="100"/>
      <c r="V87" s="8"/>
      <c r="W87" s="8"/>
      <c r="X87" s="7"/>
      <c r="Y87" s="7"/>
    </row>
    <row r="88" spans="4:26" ht="15.6" customHeight="1" x14ac:dyDescent="0.3">
      <c r="D88" s="2"/>
      <c r="H88" s="100"/>
      <c r="K88" s="100"/>
      <c r="V88" s="7"/>
      <c r="W88" s="7"/>
      <c r="X88" s="7"/>
      <c r="Y88" s="7"/>
    </row>
    <row r="89" spans="4:26" ht="15.6" customHeight="1" thickBot="1" x14ac:dyDescent="0.35">
      <c r="D89" s="6">
        <v>25</v>
      </c>
      <c r="E89" s="3"/>
      <c r="F89" s="3"/>
      <c r="G89" s="3"/>
      <c r="H89" s="102"/>
      <c r="I89" s="4"/>
      <c r="J89" s="4"/>
      <c r="K89" s="104"/>
      <c r="L89" s="4"/>
      <c r="M89" s="3"/>
      <c r="N89" s="3"/>
      <c r="O89" s="3"/>
      <c r="P89" s="3"/>
      <c r="V89" s="7"/>
      <c r="W89" s="7"/>
      <c r="X89" s="7"/>
      <c r="Y89" s="7"/>
    </row>
    <row r="90" spans="4:26" ht="15.6" customHeight="1" x14ac:dyDescent="0.3">
      <c r="D90" s="2"/>
      <c r="V90" s="7"/>
      <c r="W90" s="7"/>
      <c r="X90" s="7"/>
      <c r="Y90" s="7"/>
    </row>
    <row r="91" spans="4:26" ht="15.6" customHeight="1" x14ac:dyDescent="0.25">
      <c r="D91" s="2"/>
      <c r="H91" s="82"/>
    </row>
    <row r="92" spans="4:26" ht="15.6" customHeight="1" x14ac:dyDescent="0.25">
      <c r="D92" s="2"/>
      <c r="H92" s="99">
        <v>277969</v>
      </c>
      <c r="J92" s="5"/>
      <c r="K92" s="100">
        <f>'[1]Es fec contemporanei'!D7</f>
        <v>283913</v>
      </c>
    </row>
    <row r="93" spans="4:26" ht="15.6" customHeight="1" x14ac:dyDescent="0.25">
      <c r="D93" s="2"/>
      <c r="H93" s="99"/>
      <c r="K93" s="100"/>
    </row>
    <row r="94" spans="4:26" ht="15.6" customHeight="1" x14ac:dyDescent="0.25">
      <c r="D94" s="2"/>
      <c r="H94" s="99"/>
      <c r="K94" s="100"/>
    </row>
    <row r="95" spans="4:26" ht="15.6" customHeight="1" thickBot="1" x14ac:dyDescent="0.3">
      <c r="D95" s="6">
        <v>20</v>
      </c>
      <c r="E95" s="3"/>
      <c r="F95" s="3"/>
      <c r="G95" s="3"/>
      <c r="H95" s="99"/>
      <c r="I95" s="101">
        <f>'[1]Es fec contemporanei'!E7</f>
        <v>14275</v>
      </c>
      <c r="J95" s="101"/>
      <c r="K95" s="100"/>
      <c r="L95" s="3"/>
      <c r="M95" s="3"/>
      <c r="N95" s="3"/>
      <c r="O95" s="10"/>
      <c r="P95" s="3"/>
    </row>
    <row r="96" spans="4:26" ht="15.6" customHeight="1" x14ac:dyDescent="0.25">
      <c r="D96" s="2"/>
      <c r="H96" s="99"/>
      <c r="K96" s="100"/>
    </row>
    <row r="97" spans="4:17" ht="15.6" customHeight="1" x14ac:dyDescent="0.25">
      <c r="D97" s="2"/>
      <c r="H97" s="99"/>
      <c r="K97" s="100"/>
    </row>
    <row r="98" spans="4:17" ht="15.6" customHeight="1" x14ac:dyDescent="0.25">
      <c r="D98" s="6"/>
      <c r="H98" s="99"/>
      <c r="K98" s="100"/>
      <c r="N98" s="12"/>
    </row>
    <row r="99" spans="4:17" ht="15.6" customHeight="1" x14ac:dyDescent="0.25">
      <c r="D99" s="2"/>
      <c r="H99" s="99"/>
      <c r="K99" s="100">
        <f>'[1]Es fec contemporanei'!D7</f>
        <v>283913</v>
      </c>
    </row>
    <row r="100" spans="4:17" ht="15.6" customHeight="1" x14ac:dyDescent="0.25">
      <c r="D100" s="2"/>
    </row>
    <row r="101" spans="4:17" ht="15.6" customHeight="1" thickBot="1" x14ac:dyDescent="0.3">
      <c r="D101" s="6">
        <v>15</v>
      </c>
      <c r="E101" s="3"/>
      <c r="F101" s="54" t="s">
        <v>63</v>
      </c>
      <c r="G101" s="9"/>
      <c r="H101" s="55"/>
      <c r="I101" s="56"/>
      <c r="J101" s="83"/>
      <c r="K101" s="3"/>
      <c r="L101" s="3"/>
      <c r="M101" s="10"/>
      <c r="N101" s="3"/>
      <c r="O101" s="3"/>
      <c r="P101" s="3"/>
    </row>
    <row r="102" spans="4:17" ht="15.6" customHeight="1" x14ac:dyDescent="0.25">
      <c r="D102" s="13"/>
    </row>
    <row r="103" spans="4:17" ht="15.6" customHeight="1" x14ac:dyDescent="0.25">
      <c r="D103" s="2"/>
    </row>
    <row r="104" spans="4:17" ht="15.6" customHeight="1" x14ac:dyDescent="0.25">
      <c r="D104" s="14"/>
      <c r="F104" s="12"/>
      <c r="L104" s="12"/>
    </row>
    <row r="105" spans="4:17" ht="15.6" customHeight="1" x14ac:dyDescent="0.25">
      <c r="D105" s="2"/>
    </row>
    <row r="106" spans="4:17" ht="15.6" customHeight="1" x14ac:dyDescent="0.25">
      <c r="D106" s="13"/>
    </row>
    <row r="107" spans="4:17" ht="15.6" customHeight="1" thickBot="1" x14ac:dyDescent="0.3">
      <c r="D107" s="6">
        <v>0</v>
      </c>
      <c r="E107" s="15"/>
      <c r="F107" s="3"/>
      <c r="G107" s="3"/>
      <c r="H107" s="3"/>
      <c r="I107" s="4"/>
      <c r="J107" s="4"/>
      <c r="K107" s="10"/>
      <c r="L107" s="3"/>
      <c r="M107" s="3"/>
      <c r="N107" s="3"/>
      <c r="O107" s="3"/>
      <c r="P107" s="3"/>
    </row>
    <row r="108" spans="4:17" ht="15.6" customHeight="1" x14ac:dyDescent="0.35">
      <c r="D108" s="16" t="s">
        <v>18</v>
      </c>
      <c r="E108" s="17" t="s">
        <v>64</v>
      </c>
      <c r="F108" s="17"/>
      <c r="G108" s="17" t="s">
        <v>65</v>
      </c>
      <c r="H108" s="17"/>
      <c r="I108" s="17">
        <v>1979</v>
      </c>
      <c r="J108" s="17"/>
      <c r="K108" s="17" t="s">
        <v>19</v>
      </c>
      <c r="L108" s="17"/>
      <c r="M108" s="17" t="s">
        <v>20</v>
      </c>
      <c r="N108" s="17"/>
      <c r="O108" s="17" t="s">
        <v>21</v>
      </c>
      <c r="Q108" s="16" t="s">
        <v>24</v>
      </c>
    </row>
  </sheetData>
  <mergeCells count="15">
    <mergeCell ref="H63:H71"/>
    <mergeCell ref="K63:K71"/>
    <mergeCell ref="I65:J65"/>
    <mergeCell ref="H73:H77"/>
    <mergeCell ref="I73:J73"/>
    <mergeCell ref="K73:K77"/>
    <mergeCell ref="H92:H99"/>
    <mergeCell ref="K92:K99"/>
    <mergeCell ref="I95:J95"/>
    <mergeCell ref="H79:H83"/>
    <mergeCell ref="I79:J79"/>
    <mergeCell ref="K79:K83"/>
    <mergeCell ref="H85:H89"/>
    <mergeCell ref="I85:J85"/>
    <mergeCell ref="K85:K8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Es 1 generazioni</vt:lpstr>
      <vt:lpstr>Es 2 contemporanei</vt:lpstr>
      <vt:lpstr>Foglio1</vt:lpstr>
      <vt:lpstr>Lexis</vt:lpstr>
      <vt:lpstr>'Es 1 generazioni'!_Toc526359595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</dc:creator>
  <cp:lastModifiedBy>Alessandra</cp:lastModifiedBy>
  <dcterms:created xsi:type="dcterms:W3CDTF">2019-05-18T22:32:25Z</dcterms:created>
  <dcterms:modified xsi:type="dcterms:W3CDTF">2020-04-06T14:33:57Z</dcterms:modified>
</cp:coreProperties>
</file>