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39" i="1"/>
  <c r="L32"/>
  <c r="K33" s="1"/>
  <c r="M35"/>
  <c r="M34"/>
  <c r="M32"/>
  <c r="M33"/>
  <c r="G24"/>
  <c r="F25"/>
  <c r="E26"/>
  <c r="D27"/>
  <c r="L26"/>
  <c r="L24"/>
  <c r="L23"/>
  <c r="L22"/>
  <c r="F48"/>
  <c r="F49"/>
  <c r="F50"/>
  <c r="F47"/>
  <c r="I56" s="1"/>
  <c r="D48"/>
  <c r="D49"/>
  <c r="D50"/>
  <c r="D47"/>
  <c r="H52" s="1"/>
  <c r="L33" l="1"/>
  <c r="K34"/>
  <c r="N32"/>
  <c r="J52"/>
  <c r="H38" l="1"/>
  <c r="L34"/>
  <c r="K35" s="1"/>
  <c r="N33"/>
  <c r="L35" l="1"/>
  <c r="N35"/>
  <c r="K36"/>
  <c r="N34"/>
  <c r="L36" l="1"/>
  <c r="N36"/>
  <c r="O35"/>
  <c r="P35" s="1"/>
  <c r="O36" l="1"/>
  <c r="P36" s="1"/>
  <c r="O32"/>
  <c r="P32" s="1"/>
  <c r="O33"/>
  <c r="P33" s="1"/>
  <c r="O34"/>
  <c r="P34" s="1"/>
</calcChain>
</file>

<file path=xl/sharedStrings.xml><?xml version="1.0" encoding="utf-8"?>
<sst xmlns="http://schemas.openxmlformats.org/spreadsheetml/2006/main" count="67" uniqueCount="64">
  <si>
    <t>PROVA SCRITTA DI DEMOGRAFIA</t>
  </si>
  <si>
    <t xml:space="preserve">          Appello 15 giugno 2015</t>
  </si>
  <si>
    <t>COGNOME</t>
  </si>
  <si>
    <t>NOME</t>
  </si>
  <si>
    <t>N. MATRICOLA</t>
  </si>
  <si>
    <t>ES. 1</t>
  </si>
  <si>
    <t>NEL 2010 SONO STATE APERTE NELLA PROVINCIA DI RIETI 2300 NUOVE IMPRESE.</t>
  </si>
  <si>
    <t>IL 10% SI SONO CHIUSE ENTRO IL QUINTO ANNO DI VITA.</t>
  </si>
  <si>
    <t>a)</t>
  </si>
  <si>
    <t>disporre i dati sul diagramma di Lexis</t>
  </si>
  <si>
    <t>anno</t>
  </si>
  <si>
    <t xml:space="preserve">b) </t>
  </si>
  <si>
    <t>c)</t>
  </si>
  <si>
    <r>
      <t>costruire una tavola di sopravvivenza delle imprese con l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=100.000</t>
    </r>
  </si>
  <si>
    <t>Qual'è la durata media di vita delle imprese di Rieti?</t>
  </si>
  <si>
    <t xml:space="preserve">d) </t>
  </si>
  <si>
    <t>ancora aperte al 31/12/2015?</t>
  </si>
  <si>
    <t>ES. 2</t>
  </si>
  <si>
    <t>LA POPOLAZIONE FEMMINILE E LE NASCITE PER Età DI EUROPA E AFRICA NEL CORSO DEL 2010</t>
  </si>
  <si>
    <t>SONO DISTRIBUITI COME SEGUE:</t>
  </si>
  <si>
    <t>Età</t>
  </si>
  <si>
    <t>POPOLAZIONE</t>
  </si>
  <si>
    <t>MEDIA EUROPA</t>
  </si>
  <si>
    <t>NASCITE</t>
  </si>
  <si>
    <t>15-19</t>
  </si>
  <si>
    <t>20-29</t>
  </si>
  <si>
    <t>30-39</t>
  </si>
  <si>
    <t>40-44</t>
  </si>
  <si>
    <t>MEDIA AFRICA</t>
  </si>
  <si>
    <t>EUROPA</t>
  </si>
  <si>
    <t>AFRICA</t>
  </si>
  <si>
    <t xml:space="preserve">a) </t>
  </si>
  <si>
    <t>b)</t>
  </si>
  <si>
    <t>Calcolare il Tasso di Fecondità Totale per Europa e Africa</t>
  </si>
  <si>
    <t>Calcolare età media alla maternità per Europa e Africa</t>
  </si>
  <si>
    <t>Stimare il numero di nascite che ci sarebbero state in Europa se la fecondità specifica per età</t>
  </si>
  <si>
    <t>fx Africa</t>
  </si>
  <si>
    <t>fx Europa</t>
  </si>
  <si>
    <t>Europa =</t>
  </si>
  <si>
    <t>Africa =</t>
  </si>
  <si>
    <t>età</t>
  </si>
  <si>
    <t>dx</t>
  </si>
  <si>
    <t>qx</t>
  </si>
  <si>
    <t>Lx</t>
  </si>
  <si>
    <t>Tx</t>
  </si>
  <si>
    <t>ex</t>
  </si>
  <si>
    <t>lx</t>
  </si>
  <si>
    <t>0-1</t>
  </si>
  <si>
    <t>1-2</t>
  </si>
  <si>
    <t>2-3</t>
  </si>
  <si>
    <t>3-4</t>
  </si>
  <si>
    <t>4-5</t>
  </si>
  <si>
    <t>aziende chiuse (Morti)</t>
  </si>
  <si>
    <t>0 =230-230</t>
  </si>
  <si>
    <t xml:space="preserve">           probabilità prospettiva Lo/lo=</t>
  </si>
  <si>
    <t xml:space="preserve">           imprese sopravviventi = 1500*0,8=</t>
  </si>
  <si>
    <t>DI QUESTE, NESSUNA RISULTA ANCORA ATTIVA NEL CORSO DEL 2015;</t>
  </si>
  <si>
    <t>IL 40% SI SONO CHIUSE ENTRO IL PRIMO ANNO DI VITA;</t>
  </si>
  <si>
    <t>IL 20% SI SONO CHIUSE ENTRO IL SECONDO ANNO DI VITA;</t>
  </si>
  <si>
    <t>IL 15% SI SONO CHIUSE ENTRO IL TERZO ANNO DI VITA;</t>
  </si>
  <si>
    <t>IL 15% SI SONO CHIUSE ENTRO IL QUARTO ANNO DI VITA;</t>
  </si>
  <si>
    <t>Nel corso del 2015 nascono 1500 nuove imprese: supponendo che la tavola</t>
  </si>
  <si>
    <t>di sopravvivenza sia la stessa di quella della coorte del 2010, quante di queste saranno</t>
  </si>
  <si>
    <t>fosse stata quella dell'Africa</t>
  </si>
</sst>
</file>

<file path=xl/styles.xml><?xml version="1.0" encoding="utf-8"?>
<styleSheet xmlns="http://schemas.openxmlformats.org/spreadsheetml/2006/main">
  <numFmts count="3">
    <numFmt numFmtId="164" formatCode="0_ ;\-0\ "/>
    <numFmt numFmtId="165" formatCode="0.000_ ;\-0.000\ "/>
    <numFmt numFmtId="166" formatCode="0.0000_ ;\-0.0000\ 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/>
    <xf numFmtId="0" fontId="0" fillId="0" borderId="0" xfId="0" applyAlignment="1">
      <alignment horizontal="right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1" fontId="0" fillId="0" borderId="0" xfId="0" applyNumberFormat="1" applyFont="1"/>
    <xf numFmtId="1" fontId="0" fillId="0" borderId="0" xfId="0" applyNumberFormat="1"/>
    <xf numFmtId="0" fontId="1" fillId="0" borderId="0" xfId="0" applyFont="1"/>
    <xf numFmtId="2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2" fontId="1" fillId="0" borderId="0" xfId="0" applyNumberFormat="1" applyFont="1" applyAlignment="1">
      <alignment horizontal="left"/>
    </xf>
    <xf numFmtId="1" fontId="1" fillId="0" borderId="0" xfId="0" applyNumberFormat="1" applyFont="1"/>
    <xf numFmtId="0" fontId="1" fillId="0" borderId="0" xfId="0" quotePrefix="1" applyFont="1"/>
    <xf numFmtId="16" fontId="1" fillId="0" borderId="0" xfId="0" quotePrefix="1" applyNumberFormat="1" applyFont="1"/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22</xdr:row>
      <xdr:rowOff>167640</xdr:rowOff>
    </xdr:from>
    <xdr:to>
      <xdr:col>7</xdr:col>
      <xdr:colOff>15240</xdr:colOff>
      <xdr:row>28</xdr:row>
      <xdr:rowOff>0</xdr:rowOff>
    </xdr:to>
    <xdr:cxnSp macro="">
      <xdr:nvCxnSpPr>
        <xdr:cNvPr id="3" name="Connettore 2 2"/>
        <xdr:cNvCxnSpPr/>
      </xdr:nvCxnSpPr>
      <xdr:spPr>
        <a:xfrm flipV="1">
          <a:off x="1211580" y="4328160"/>
          <a:ext cx="3070860" cy="9296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541020</xdr:colOff>
      <xdr:row>23</xdr:row>
      <xdr:rowOff>15240</xdr:rowOff>
    </xdr:from>
    <xdr:to>
      <xdr:col>8</xdr:col>
      <xdr:colOff>30480</xdr:colOff>
      <xdr:row>28</xdr:row>
      <xdr:rowOff>22860</xdr:rowOff>
    </xdr:to>
    <xdr:cxnSp macro="">
      <xdr:nvCxnSpPr>
        <xdr:cNvPr id="5" name="Connettore 2 4"/>
        <xdr:cNvCxnSpPr/>
      </xdr:nvCxnSpPr>
      <xdr:spPr>
        <a:xfrm flipV="1">
          <a:off x="1760220" y="4358640"/>
          <a:ext cx="3147060" cy="922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144780</xdr:colOff>
      <xdr:row>23</xdr:row>
      <xdr:rowOff>91440</xdr:rowOff>
    </xdr:from>
    <xdr:to>
      <xdr:col>9</xdr:col>
      <xdr:colOff>464820</xdr:colOff>
      <xdr:row>25</xdr:row>
      <xdr:rowOff>68580</xdr:rowOff>
    </xdr:to>
    <xdr:cxnSp macro="">
      <xdr:nvCxnSpPr>
        <xdr:cNvPr id="20" name="Connettore 2 19"/>
        <xdr:cNvCxnSpPr/>
      </xdr:nvCxnSpPr>
      <xdr:spPr>
        <a:xfrm>
          <a:off x="5379720" y="4434840"/>
          <a:ext cx="19812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129540</xdr:colOff>
      <xdr:row>24</xdr:row>
      <xdr:rowOff>76200</xdr:rowOff>
    </xdr:from>
    <xdr:to>
      <xdr:col>9</xdr:col>
      <xdr:colOff>472440</xdr:colOff>
      <xdr:row>24</xdr:row>
      <xdr:rowOff>83820</xdr:rowOff>
    </xdr:to>
    <xdr:cxnSp macro="">
      <xdr:nvCxnSpPr>
        <xdr:cNvPr id="22" name="Connettore 2 21"/>
        <xdr:cNvCxnSpPr/>
      </xdr:nvCxnSpPr>
      <xdr:spPr>
        <a:xfrm>
          <a:off x="4511040" y="4602480"/>
          <a:ext cx="285750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23</xdr:row>
      <xdr:rowOff>83820</xdr:rowOff>
    </xdr:from>
    <xdr:to>
      <xdr:col>9</xdr:col>
      <xdr:colOff>472440</xdr:colOff>
      <xdr:row>25</xdr:row>
      <xdr:rowOff>68580</xdr:rowOff>
    </xdr:to>
    <xdr:cxnSp macro="">
      <xdr:nvCxnSpPr>
        <xdr:cNvPr id="24" name="Connettore 2 23"/>
        <xdr:cNvCxnSpPr/>
      </xdr:nvCxnSpPr>
      <xdr:spPr>
        <a:xfrm flipV="1">
          <a:off x="3718560" y="4427220"/>
          <a:ext cx="3649980" cy="3505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</xdr:colOff>
      <xdr:row>22</xdr:row>
      <xdr:rowOff>99060</xdr:rowOff>
    </xdr:from>
    <xdr:to>
      <xdr:col>9</xdr:col>
      <xdr:colOff>449580</xdr:colOff>
      <xdr:row>26</xdr:row>
      <xdr:rowOff>83820</xdr:rowOff>
    </xdr:to>
    <xdr:cxnSp macro="">
      <xdr:nvCxnSpPr>
        <xdr:cNvPr id="26" name="Connettore 2 25"/>
        <xdr:cNvCxnSpPr/>
      </xdr:nvCxnSpPr>
      <xdr:spPr>
        <a:xfrm flipV="1">
          <a:off x="2887980" y="4259580"/>
          <a:ext cx="4457700" cy="7162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60960</xdr:colOff>
      <xdr:row>21</xdr:row>
      <xdr:rowOff>106680</xdr:rowOff>
    </xdr:from>
    <xdr:to>
      <xdr:col>9</xdr:col>
      <xdr:colOff>464820</xdr:colOff>
      <xdr:row>27</xdr:row>
      <xdr:rowOff>76200</xdr:rowOff>
    </xdr:to>
    <xdr:cxnSp macro="">
      <xdr:nvCxnSpPr>
        <xdr:cNvPr id="28" name="Connettore 2 27"/>
        <xdr:cNvCxnSpPr/>
      </xdr:nvCxnSpPr>
      <xdr:spPr>
        <a:xfrm flipV="1">
          <a:off x="2087880" y="4084320"/>
          <a:ext cx="5273040" cy="1066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topLeftCell="A44" workbookViewId="0">
      <selection activeCell="A59" sqref="A59:XFD59"/>
    </sheetView>
  </sheetViews>
  <sheetFormatPr defaultRowHeight="14.4"/>
  <cols>
    <col min="3" max="5" width="11.77734375" bestFit="1" customWidth="1"/>
    <col min="6" max="6" width="10.77734375" bestFit="1" customWidth="1"/>
    <col min="7" max="7" width="12.44140625" bestFit="1" customWidth="1"/>
    <col min="8" max="8" width="11.77734375" bestFit="1" customWidth="1"/>
    <col min="9" max="9" width="12.44140625" bestFit="1" customWidth="1"/>
  </cols>
  <sheetData>
    <row r="1" spans="1:9" ht="18">
      <c r="E1" s="1" t="s">
        <v>0</v>
      </c>
    </row>
    <row r="2" spans="1:9" ht="18">
      <c r="E2" s="1"/>
    </row>
    <row r="3" spans="1:9" ht="18">
      <c r="E3" s="1" t="s">
        <v>1</v>
      </c>
    </row>
    <row r="5" spans="1:9">
      <c r="C5" s="2"/>
      <c r="D5" s="3"/>
      <c r="E5" s="3"/>
      <c r="F5" s="3"/>
      <c r="G5" s="3"/>
      <c r="H5" s="3"/>
      <c r="I5" s="4"/>
    </row>
    <row r="6" spans="1:9">
      <c r="C6" s="5" t="s">
        <v>2</v>
      </c>
      <c r="D6" s="6"/>
      <c r="E6" s="6"/>
      <c r="F6" s="6"/>
      <c r="G6" s="6" t="s">
        <v>3</v>
      </c>
      <c r="H6" s="6"/>
      <c r="I6" s="7"/>
    </row>
    <row r="7" spans="1:9">
      <c r="C7" s="5"/>
      <c r="D7" s="6"/>
      <c r="E7" s="6"/>
      <c r="F7" s="6"/>
      <c r="G7" s="6"/>
      <c r="H7" s="6"/>
      <c r="I7" s="7"/>
    </row>
    <row r="8" spans="1:9">
      <c r="C8" s="5" t="s">
        <v>4</v>
      </c>
      <c r="D8" s="6"/>
      <c r="E8" s="6"/>
      <c r="F8" s="6"/>
      <c r="G8" s="6"/>
      <c r="H8" s="6"/>
      <c r="I8" s="7"/>
    </row>
    <row r="9" spans="1:9">
      <c r="C9" s="5"/>
      <c r="D9" s="6"/>
      <c r="E9" s="6"/>
      <c r="F9" s="6"/>
      <c r="G9" s="6"/>
      <c r="H9" s="6"/>
      <c r="I9" s="7"/>
    </row>
    <row r="10" spans="1:9">
      <c r="C10" s="8"/>
      <c r="D10" s="9"/>
      <c r="E10" s="9"/>
      <c r="F10" s="9"/>
      <c r="G10" s="9"/>
      <c r="H10" s="9"/>
      <c r="I10" s="10"/>
    </row>
    <row r="13" spans="1:9">
      <c r="A13" t="s">
        <v>5</v>
      </c>
      <c r="B13" t="s">
        <v>6</v>
      </c>
    </row>
    <row r="14" spans="1:9">
      <c r="B14" t="s">
        <v>56</v>
      </c>
    </row>
    <row r="15" spans="1:9">
      <c r="B15" t="s">
        <v>57</v>
      </c>
    </row>
    <row r="16" spans="1:9">
      <c r="B16" t="s">
        <v>58</v>
      </c>
    </row>
    <row r="17" spans="1:16">
      <c r="B17" t="s">
        <v>59</v>
      </c>
    </row>
    <row r="18" spans="1:16">
      <c r="B18" t="s">
        <v>60</v>
      </c>
    </row>
    <row r="19" spans="1:16">
      <c r="B19" t="s">
        <v>7</v>
      </c>
    </row>
    <row r="21" spans="1:16">
      <c r="A21" t="s">
        <v>8</v>
      </c>
      <c r="B21" t="s">
        <v>9</v>
      </c>
      <c r="K21" s="18" t="s">
        <v>52</v>
      </c>
      <c r="L21" s="18"/>
    </row>
    <row r="22" spans="1:16">
      <c r="K22" s="24" t="s">
        <v>47</v>
      </c>
      <c r="L22" s="18">
        <f>2300*0.4</f>
        <v>920</v>
      </c>
    </row>
    <row r="23" spans="1:16">
      <c r="B23" s="7">
        <v>5</v>
      </c>
      <c r="D23" s="18"/>
      <c r="E23" s="18"/>
      <c r="F23" s="18"/>
      <c r="G23" s="18"/>
      <c r="H23" s="26" t="s">
        <v>53</v>
      </c>
      <c r="K23" s="25" t="s">
        <v>48</v>
      </c>
      <c r="L23" s="18">
        <f>2300*0.2</f>
        <v>460</v>
      </c>
    </row>
    <row r="24" spans="1:16">
      <c r="B24" s="7">
        <v>4</v>
      </c>
      <c r="D24" s="18"/>
      <c r="E24" s="18"/>
      <c r="F24" s="18"/>
      <c r="G24" s="27">
        <f>575-345</f>
        <v>230</v>
      </c>
      <c r="H24" s="18"/>
      <c r="K24" s="25" t="s">
        <v>49</v>
      </c>
      <c r="L24" s="18">
        <f>2300*0.15</f>
        <v>345</v>
      </c>
    </row>
    <row r="25" spans="1:16">
      <c r="B25" s="7">
        <v>3</v>
      </c>
      <c r="D25" s="18"/>
      <c r="E25" s="18"/>
      <c r="F25" s="27">
        <f>920-345</f>
        <v>575</v>
      </c>
      <c r="G25" s="18"/>
      <c r="H25" s="18"/>
      <c r="K25" s="25" t="s">
        <v>50</v>
      </c>
      <c r="L25" s="18">
        <v>345</v>
      </c>
    </row>
    <row r="26" spans="1:16">
      <c r="B26" s="7">
        <v>2</v>
      </c>
      <c r="D26" s="18"/>
      <c r="E26" s="27">
        <f>1380-460</f>
        <v>920</v>
      </c>
      <c r="F26" s="18"/>
      <c r="G26" s="18"/>
      <c r="H26" s="18"/>
      <c r="K26" s="24" t="s">
        <v>51</v>
      </c>
      <c r="L26" s="18">
        <f>2300*0.1</f>
        <v>230</v>
      </c>
    </row>
    <row r="27" spans="1:16">
      <c r="B27" s="7">
        <v>1</v>
      </c>
      <c r="D27" s="27">
        <f>2300-920</f>
        <v>1380</v>
      </c>
      <c r="E27" s="18"/>
      <c r="F27" s="18"/>
      <c r="G27" s="18"/>
      <c r="H27" s="18"/>
    </row>
    <row r="28" spans="1:16">
      <c r="B28" s="7">
        <v>0</v>
      </c>
      <c r="C28" s="11">
        <v>2300</v>
      </c>
      <c r="D28" s="9"/>
      <c r="E28" s="9"/>
      <c r="F28" s="9"/>
      <c r="G28" s="9"/>
      <c r="H28" s="9"/>
      <c r="I28" s="9"/>
    </row>
    <row r="29" spans="1:16">
      <c r="C29">
        <v>2010</v>
      </c>
      <c r="H29">
        <v>2015</v>
      </c>
      <c r="I29" s="12" t="s">
        <v>10</v>
      </c>
    </row>
    <row r="31" spans="1:16" ht="15.6">
      <c r="A31" t="s">
        <v>11</v>
      </c>
      <c r="B31" t="s">
        <v>13</v>
      </c>
      <c r="J31" s="18" t="s">
        <v>40</v>
      </c>
      <c r="K31" s="18" t="s">
        <v>46</v>
      </c>
      <c r="L31" s="18" t="s">
        <v>41</v>
      </c>
      <c r="M31" s="18" t="s">
        <v>42</v>
      </c>
      <c r="N31" s="18" t="s">
        <v>43</v>
      </c>
      <c r="O31" s="18" t="s">
        <v>44</v>
      </c>
      <c r="P31" s="18" t="s">
        <v>45</v>
      </c>
    </row>
    <row r="32" spans="1:16">
      <c r="J32" s="18">
        <v>0</v>
      </c>
      <c r="K32" s="18">
        <v>100000</v>
      </c>
      <c r="L32" s="18">
        <f>K32*M32</f>
        <v>40000</v>
      </c>
      <c r="M32" s="18">
        <f>920/2300</f>
        <v>0.4</v>
      </c>
      <c r="N32" s="18">
        <f>(K32+K33)/2</f>
        <v>80000</v>
      </c>
      <c r="O32" s="18">
        <f>N32+N33+N34+N35+N36</f>
        <v>185000</v>
      </c>
      <c r="P32" s="18">
        <f>O32/K32</f>
        <v>1.85</v>
      </c>
    </row>
    <row r="33" spans="1:16">
      <c r="A33" t="s">
        <v>12</v>
      </c>
      <c r="B33" t="s">
        <v>14</v>
      </c>
      <c r="G33" s="18">
        <v>1.85</v>
      </c>
      <c r="J33" s="18">
        <v>1</v>
      </c>
      <c r="K33" s="18">
        <f>K32-L32</f>
        <v>60000</v>
      </c>
      <c r="L33" s="18">
        <f t="shared" ref="L33:L36" si="0">K33*M33</f>
        <v>20000</v>
      </c>
      <c r="M33" s="18">
        <f>460/1380</f>
        <v>0.33333333333333331</v>
      </c>
      <c r="N33" s="18">
        <f t="shared" ref="N33:N36" si="1">(K33+K34)/2</f>
        <v>50000</v>
      </c>
      <c r="O33" s="18">
        <f t="shared" ref="O33:O36" si="2">N33+N34+N35+N36+N37</f>
        <v>105000</v>
      </c>
      <c r="P33" s="18">
        <f t="shared" ref="P33:P36" si="3">O33/K33</f>
        <v>1.75</v>
      </c>
    </row>
    <row r="34" spans="1:16">
      <c r="J34" s="18">
        <v>2</v>
      </c>
      <c r="K34" s="18">
        <f t="shared" ref="K34:K36" si="4">K33-L33</f>
        <v>40000</v>
      </c>
      <c r="L34" s="18">
        <f t="shared" si="0"/>
        <v>15000</v>
      </c>
      <c r="M34" s="18">
        <f>345/920</f>
        <v>0.375</v>
      </c>
      <c r="N34" s="18">
        <f t="shared" si="1"/>
        <v>32500</v>
      </c>
      <c r="O34" s="18">
        <f t="shared" si="2"/>
        <v>55000</v>
      </c>
      <c r="P34" s="18">
        <f t="shared" si="3"/>
        <v>1.375</v>
      </c>
    </row>
    <row r="35" spans="1:16">
      <c r="A35" t="s">
        <v>15</v>
      </c>
      <c r="B35" t="s">
        <v>61</v>
      </c>
      <c r="J35" s="18">
        <v>3</v>
      </c>
      <c r="K35" s="18">
        <f t="shared" si="4"/>
        <v>25000</v>
      </c>
      <c r="L35" s="18">
        <f t="shared" si="0"/>
        <v>15000</v>
      </c>
      <c r="M35" s="18">
        <f>345/575</f>
        <v>0.6</v>
      </c>
      <c r="N35" s="18">
        <f t="shared" si="1"/>
        <v>17500</v>
      </c>
      <c r="O35" s="18">
        <f t="shared" si="2"/>
        <v>22500</v>
      </c>
      <c r="P35" s="18">
        <f t="shared" si="3"/>
        <v>0.9</v>
      </c>
    </row>
    <row r="36" spans="1:16">
      <c r="B36" t="s">
        <v>62</v>
      </c>
      <c r="J36" s="18">
        <v>4</v>
      </c>
      <c r="K36" s="18">
        <f t="shared" si="4"/>
        <v>10000</v>
      </c>
      <c r="L36" s="18">
        <f t="shared" si="0"/>
        <v>10000</v>
      </c>
      <c r="M36" s="18">
        <v>1</v>
      </c>
      <c r="N36" s="18">
        <f t="shared" si="1"/>
        <v>5000</v>
      </c>
      <c r="O36" s="18">
        <f t="shared" si="2"/>
        <v>5000</v>
      </c>
      <c r="P36" s="18">
        <f t="shared" si="3"/>
        <v>0.5</v>
      </c>
    </row>
    <row r="37" spans="1:16">
      <c r="B37" t="s">
        <v>16</v>
      </c>
      <c r="J37" s="18">
        <v>5</v>
      </c>
      <c r="K37" s="18">
        <v>0</v>
      </c>
      <c r="L37" s="18"/>
      <c r="M37" s="18"/>
      <c r="N37" s="18"/>
      <c r="O37" s="18"/>
      <c r="P37" s="18"/>
    </row>
    <row r="38" spans="1:16">
      <c r="E38" s="18" t="s">
        <v>54</v>
      </c>
      <c r="F38" s="18"/>
      <c r="G38" s="18"/>
      <c r="H38" s="28">
        <f>N32/K32</f>
        <v>0.8</v>
      </c>
    </row>
    <row r="39" spans="1:16">
      <c r="E39" s="18" t="s">
        <v>55</v>
      </c>
      <c r="F39" s="18"/>
      <c r="G39" s="18"/>
      <c r="H39" s="28">
        <f>1500*0.8</f>
        <v>1200</v>
      </c>
    </row>
    <row r="41" spans="1:16">
      <c r="A41" t="s">
        <v>17</v>
      </c>
      <c r="B41" t="s">
        <v>18</v>
      </c>
    </row>
    <row r="42" spans="1:16">
      <c r="B42" t="s">
        <v>19</v>
      </c>
    </row>
    <row r="44" spans="1:16">
      <c r="B44" t="s">
        <v>20</v>
      </c>
      <c r="C44" t="s">
        <v>21</v>
      </c>
      <c r="E44" t="s">
        <v>21</v>
      </c>
      <c r="G44" t="s">
        <v>23</v>
      </c>
      <c r="H44" t="s">
        <v>23</v>
      </c>
    </row>
    <row r="45" spans="1:16">
      <c r="C45" t="s">
        <v>22</v>
      </c>
      <c r="E45" t="s">
        <v>28</v>
      </c>
      <c r="G45" t="s">
        <v>29</v>
      </c>
      <c r="H45" t="s">
        <v>30</v>
      </c>
    </row>
    <row r="46" spans="1:16">
      <c r="D46" s="18" t="s">
        <v>37</v>
      </c>
      <c r="F46" s="18" t="s">
        <v>36</v>
      </c>
    </row>
    <row r="47" spans="1:16">
      <c r="B47" t="s">
        <v>24</v>
      </c>
      <c r="C47" s="14">
        <v>21172.651000000002</v>
      </c>
      <c r="D47" s="20">
        <f>G47/C47</f>
        <v>2.068706464769102E-2</v>
      </c>
      <c r="E47" s="15">
        <v>53619.476999999999</v>
      </c>
      <c r="F47" s="21">
        <f>H47/E47</f>
        <v>9.9162056355006967E-2</v>
      </c>
      <c r="G47" s="13">
        <v>438</v>
      </c>
      <c r="H47" s="13">
        <v>5317.0176000000001</v>
      </c>
    </row>
    <row r="48" spans="1:16">
      <c r="B48" t="s">
        <v>25</v>
      </c>
      <c r="C48" s="13">
        <v>51440.581999999995</v>
      </c>
      <c r="D48" s="20">
        <f t="shared" ref="D48:D50" si="5">G48/C48</f>
        <v>7.8355458731007369E-2</v>
      </c>
      <c r="E48" s="16">
        <v>89755.038</v>
      </c>
      <c r="F48" s="21">
        <f t="shared" ref="F48:F50" si="6">H48/E48</f>
        <v>0.20888718023828365</v>
      </c>
      <c r="G48" s="13">
        <v>4030.6504</v>
      </c>
      <c r="H48" s="13">
        <v>18748.676799999997</v>
      </c>
    </row>
    <row r="49" spans="1:10">
      <c r="B49" t="s">
        <v>26</v>
      </c>
      <c r="C49" s="13">
        <v>52399.493000000002</v>
      </c>
      <c r="D49" s="20">
        <f t="shared" si="5"/>
        <v>6.1883446086014607E-2</v>
      </c>
      <c r="E49" s="16">
        <v>61682.972999999998</v>
      </c>
      <c r="F49" s="21">
        <f t="shared" si="6"/>
        <v>0.15834396633249179</v>
      </c>
      <c r="G49" s="13">
        <v>3242.6612</v>
      </c>
      <c r="H49" s="13">
        <v>9767.1265999999996</v>
      </c>
    </row>
    <row r="50" spans="1:10">
      <c r="B50" t="s">
        <v>27</v>
      </c>
      <c r="C50" s="13">
        <v>26712.206999999999</v>
      </c>
      <c r="D50" s="20">
        <f t="shared" si="5"/>
        <v>7.6646081695907796E-3</v>
      </c>
      <c r="E50" s="16">
        <v>22778.28</v>
      </c>
      <c r="F50" s="21">
        <f t="shared" si="6"/>
        <v>6.1940225513076493E-2</v>
      </c>
      <c r="G50" s="13">
        <v>204.73859999999999</v>
      </c>
      <c r="H50" s="13">
        <v>1410.8917999999999</v>
      </c>
    </row>
    <row r="51" spans="1:10">
      <c r="E51" s="17"/>
    </row>
    <row r="52" spans="1:10">
      <c r="A52" t="s">
        <v>31</v>
      </c>
      <c r="B52" t="s">
        <v>33</v>
      </c>
      <c r="G52" s="18" t="s">
        <v>38</v>
      </c>
      <c r="H52" s="22">
        <f>D47*5+D48*10+D49*10+D50*5</f>
        <v>1.5441474122566285</v>
      </c>
      <c r="I52" s="18" t="s">
        <v>39</v>
      </c>
      <c r="J52" s="22">
        <f>F47*5+F48*10+F49*10+F50*5</f>
        <v>4.4778228750481723</v>
      </c>
    </row>
    <row r="54" spans="1:10">
      <c r="A54" t="s">
        <v>32</v>
      </c>
      <c r="B54" t="s">
        <v>34</v>
      </c>
      <c r="G54" s="19">
        <v>28.545940273524891</v>
      </c>
      <c r="H54" s="19"/>
      <c r="I54" s="22">
        <v>28.641030613613385</v>
      </c>
    </row>
    <row r="56" spans="1:10">
      <c r="A56" t="s">
        <v>12</v>
      </c>
      <c r="B56" t="s">
        <v>35</v>
      </c>
      <c r="I56" s="23">
        <f>C47*F47+C48*F48+C49*F49+C50*F50</f>
        <v>22796.505416406722</v>
      </c>
    </row>
    <row r="57" spans="1:10">
      <c r="B57" t="s">
        <v>63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2015-06-13T07:09:12Z</dcterms:created>
  <dcterms:modified xsi:type="dcterms:W3CDTF">2015-06-14T06:05:56Z</dcterms:modified>
</cp:coreProperties>
</file>